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 codeName="ThisWorkbook"/>
  <xr:revisionPtr revIDLastSave="0" documentId="13_ncr:1_{0D1346DE-E02F-440F-AD0C-AEF9001911C3}" xr6:coauthVersionLast="47" xr6:coauthVersionMax="47" xr10:uidLastSave="{00000000-0000-0000-0000-000000000000}"/>
  <bookViews>
    <workbookView xWindow="-110" yWindow="-110" windowWidth="19420" windowHeight="10300" tabRatio="254" xr2:uid="{00000000-000D-0000-FFFF-FFFF00000000}"/>
  </bookViews>
  <sheets>
    <sheet name="計算シート" sheetId="22" r:id="rId1"/>
    <sheet name="引数用シート" sheetId="27" state="hidden" r:id="rId2"/>
    <sheet name="税率表" sheetId="23" state="hidden" r:id="rId3"/>
  </sheets>
  <definedNames>
    <definedName name="_xlnm._FilterDatabase" localSheetId="1" hidden="1">引数用シート!$BC$15:$BH$16</definedName>
    <definedName name="_xlnm.Print_Area" localSheetId="1">引数用シート!$A$1:$AI$69</definedName>
    <definedName name="_xlnm.Print_Area" localSheetId="0">計算シート!$A$1:$O$31</definedName>
    <definedName name="_xlnm.Print_Area" localSheetId="2">税率表!$A$1:$I$18</definedName>
    <definedName name="一定の給与所得者年金基準">引数用シート!$AQ$6:$AR$7</definedName>
    <definedName name="加入者">計算シート!$C$9:$M$13</definedName>
    <definedName name="簡易給与所得表">引数用シート!#REF!</definedName>
    <definedName name="給与所得算出表">引数用シート!$BC$2:$BI$12</definedName>
    <definedName name="軽減判定">引数用シート!$AM$5:$AN$8</definedName>
    <definedName name="元号">引数用シート!$H$46:$H$50</definedName>
    <definedName name="元号表">引数用シート!$H$46:$J$50</definedName>
    <definedName name="所得区分表">引数用シート!$AX$20:$AZ$22</definedName>
    <definedName name="年金控除表６５以上">引数用シート!$AV$3:$AZ$6</definedName>
    <definedName name="年金控除表６５未満">引数用シート!$AV$8:$AZ$11</definedName>
    <definedName name="年金控除率６５以上">引数用シート!$AV$3:$AW$6</definedName>
    <definedName name="年金控除率６５未満">引数用シート!$AV$3:$AW$6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M8" i="27" l="1"/>
  <c r="AM7" i="27"/>
  <c r="AM6" i="27"/>
  <c r="R59" i="27"/>
  <c r="R47" i="27"/>
  <c r="R35" i="27"/>
  <c r="R23" i="27"/>
  <c r="AO17" i="27"/>
  <c r="AO14" i="27"/>
  <c r="AO15" i="27"/>
  <c r="AO16" i="27"/>
  <c r="AO13" i="27"/>
  <c r="AT5" i="27"/>
  <c r="AB6" i="27"/>
  <c r="AL7" i="27"/>
  <c r="AL6" i="27"/>
  <c r="BB17" i="27"/>
  <c r="BG17" i="27" s="1"/>
  <c r="BC16" i="27"/>
  <c r="BB16" i="27"/>
  <c r="BG16" i="27" s="1"/>
  <c r="BB15" i="27"/>
  <c r="BF15" i="27" s="1"/>
  <c r="BG14" i="27"/>
  <c r="BF14" i="27"/>
  <c r="BB14" i="27"/>
  <c r="BE14" i="27" s="1"/>
  <c r="M66" i="27"/>
  <c r="M64" i="27"/>
  <c r="M62" i="27"/>
  <c r="M52" i="27"/>
  <c r="M50" i="27"/>
  <c r="M48" i="27"/>
  <c r="M46" i="27"/>
  <c r="M40" i="27"/>
  <c r="M38" i="27"/>
  <c r="M36" i="27"/>
  <c r="M34" i="27"/>
  <c r="M28" i="27"/>
  <c r="M26" i="27"/>
  <c r="M24" i="27"/>
  <c r="M22" i="27"/>
  <c r="AF19" i="27"/>
  <c r="S59" i="27" s="1"/>
  <c r="N62" i="27"/>
  <c r="P56" i="27"/>
  <c r="P44" i="27"/>
  <c r="P32" i="27"/>
  <c r="P20" i="27"/>
  <c r="N64" i="27"/>
  <c r="N60" i="27"/>
  <c r="K2" i="22"/>
  <c r="BH14" i="27" l="1"/>
  <c r="BG15" i="27"/>
  <c r="BH15" i="27" s="1"/>
  <c r="BC17" i="27"/>
  <c r="BD17" i="27"/>
  <c r="BC15" i="27"/>
  <c r="BD16" i="27"/>
  <c r="BE17" i="27"/>
  <c r="BC14" i="27"/>
  <c r="BD15" i="27"/>
  <c r="BE16" i="27"/>
  <c r="BF17" i="27"/>
  <c r="BH17" i="27" s="1"/>
  <c r="BD14" i="27"/>
  <c r="BE15" i="27"/>
  <c r="BF16" i="27"/>
  <c r="BH16" i="27" s="1"/>
  <c r="J47" i="27"/>
  <c r="J48" i="27"/>
  <c r="AF17" i="27" l="1"/>
  <c r="U59" i="27" s="1"/>
  <c r="U47" i="27" l="1"/>
  <c r="S47" i="27"/>
  <c r="S23" i="27"/>
  <c r="T47" i="27" l="1"/>
  <c r="AZ20" i="27"/>
  <c r="J49" i="27" l="1"/>
  <c r="K15" i="27" l="1"/>
  <c r="AQ17" i="27" s="1"/>
  <c r="B20" i="22" l="1"/>
  <c r="K7" i="27" l="1"/>
  <c r="AQ13" i="27" s="1"/>
  <c r="I7" i="27"/>
  <c r="G7" i="27"/>
  <c r="I9" i="27"/>
  <c r="G9" i="27"/>
  <c r="AN14" i="27" s="1"/>
  <c r="K9" i="27"/>
  <c r="AQ14" i="27" s="1"/>
  <c r="I11" i="27"/>
  <c r="AL15" i="27" s="1"/>
  <c r="G11" i="27"/>
  <c r="AN15" i="27" s="1"/>
  <c r="K11" i="27"/>
  <c r="AQ15" i="27" s="1"/>
  <c r="I13" i="27"/>
  <c r="G13" i="27"/>
  <c r="K13" i="27"/>
  <c r="AQ16" i="27" s="1"/>
  <c r="O13" i="22"/>
  <c r="B13" i="22" s="1"/>
  <c r="C15" i="27" s="1"/>
  <c r="I15" i="27"/>
  <c r="G15" i="27"/>
  <c r="AF18" i="27"/>
  <c r="S35" i="27" s="1"/>
  <c r="AC23" i="27"/>
  <c r="AC35" i="27" s="1"/>
  <c r="AC47" i="27" s="1"/>
  <c r="AC59" i="27" s="1"/>
  <c r="B1" i="23"/>
  <c r="C1" i="27"/>
  <c r="H47" i="27"/>
  <c r="H48" i="27"/>
  <c r="H49" i="27"/>
  <c r="J50" i="27"/>
  <c r="N50" i="27"/>
  <c r="N48" i="27"/>
  <c r="N24" i="27"/>
  <c r="N26" i="27"/>
  <c r="B21" i="22"/>
  <c r="C20" i="22"/>
  <c r="U35" i="27" l="1"/>
  <c r="T35" i="27"/>
  <c r="AN17" i="27"/>
  <c r="AN16" i="27"/>
  <c r="AN13" i="27"/>
  <c r="AL14" i="27"/>
  <c r="AL17" i="27"/>
  <c r="AL16" i="27"/>
  <c r="AL13" i="27"/>
  <c r="O10" i="22"/>
  <c r="B10" i="22" s="1"/>
  <c r="C9" i="27" s="1"/>
  <c r="O9" i="22"/>
  <c r="B9" i="22" s="1"/>
  <c r="C7" i="27" s="1"/>
  <c r="O12" i="22"/>
  <c r="D13" i="27" s="1"/>
  <c r="A14" i="27" s="1"/>
  <c r="O11" i="22"/>
  <c r="D11" i="27" s="1"/>
  <c r="B12" i="27" s="1"/>
  <c r="AJ12" i="27" s="1"/>
  <c r="AK15" i="27" s="1"/>
  <c r="AY15" i="27" s="1"/>
  <c r="D15" i="27"/>
  <c r="B16" i="27" s="1"/>
  <c r="AJ16" i="27" s="1"/>
  <c r="U23" i="27"/>
  <c r="T23" i="27"/>
  <c r="E13" i="27" l="1"/>
  <c r="Y14" i="27" s="1"/>
  <c r="F13" i="27"/>
  <c r="BB13" i="27"/>
  <c r="BF13" i="27" s="1"/>
  <c r="AK17" i="27"/>
  <c r="AY17" i="27" s="1"/>
  <c r="AR15" i="27"/>
  <c r="D9" i="27"/>
  <c r="A10" i="27" s="1"/>
  <c r="F9" i="27" s="1"/>
  <c r="B12" i="22"/>
  <c r="C13" i="27" s="1"/>
  <c r="B14" i="27"/>
  <c r="AJ14" i="27" s="1"/>
  <c r="AK16" i="27" s="1"/>
  <c r="AY16" i="27" s="1"/>
  <c r="B11" i="22"/>
  <c r="C11" i="27" s="1"/>
  <c r="A12" i="27"/>
  <c r="F11" i="27" s="1"/>
  <c r="D7" i="27"/>
  <c r="A8" i="27" s="1"/>
  <c r="F7" i="27" s="1"/>
  <c r="A16" i="27"/>
  <c r="AW15" i="27"/>
  <c r="BE13" i="27" l="1"/>
  <c r="BG13" i="27"/>
  <c r="BD13" i="27"/>
  <c r="BC13" i="27"/>
  <c r="E15" i="27"/>
  <c r="Y16" i="27" s="1"/>
  <c r="F15" i="27"/>
  <c r="E11" i="27"/>
  <c r="Y12" i="27" s="1"/>
  <c r="E7" i="27"/>
  <c r="Y8" i="27" s="1"/>
  <c r="E9" i="27"/>
  <c r="Y10" i="27" s="1"/>
  <c r="AR16" i="27"/>
  <c r="B10" i="27"/>
  <c r="AJ10" i="27" s="1"/>
  <c r="B8" i="27"/>
  <c r="AJ8" i="27" s="1"/>
  <c r="AK13" i="27" s="1"/>
  <c r="AY13" i="27" s="1"/>
  <c r="AW17" i="27"/>
  <c r="AW16" i="27"/>
  <c r="BH13" i="27" l="1"/>
  <c r="AR13" i="27"/>
  <c r="AK14" i="27"/>
  <c r="AY14" i="27" s="1"/>
  <c r="AR17" i="27"/>
  <c r="AX17" i="27"/>
  <c r="AW13" i="27"/>
  <c r="AS5" i="27" l="1"/>
  <c r="AV17" i="27"/>
  <c r="AM17" i="27" s="1"/>
  <c r="AW14" i="27"/>
  <c r="AX13" i="27"/>
  <c r="AP17" i="27" l="1"/>
  <c r="AS17" i="27"/>
  <c r="AV13" i="27"/>
  <c r="AM13" i="27" s="1"/>
  <c r="AX16" i="27"/>
  <c r="AX15" i="27"/>
  <c r="AT17" i="27" l="1"/>
  <c r="G16" i="27" s="1"/>
  <c r="AU17" i="27"/>
  <c r="I16" i="27" s="1"/>
  <c r="AP13" i="27"/>
  <c r="AS13" i="27" s="1"/>
  <c r="AV16" i="27"/>
  <c r="AV15" i="27"/>
  <c r="X16" i="27" l="1"/>
  <c r="J15" i="27"/>
  <c r="AB15" i="27" s="1"/>
  <c r="AB16" i="27"/>
  <c r="X15" i="27"/>
  <c r="AU13" i="27"/>
  <c r="I8" i="27" s="1"/>
  <c r="X8" i="27" s="1"/>
  <c r="AT13" i="27"/>
  <c r="AM16" i="27"/>
  <c r="AP16" i="27" s="1"/>
  <c r="AM15" i="27"/>
  <c r="Z16" i="27" l="1"/>
  <c r="AC16" i="27" s="1"/>
  <c r="Z15" i="27"/>
  <c r="G8" i="27"/>
  <c r="AP15" i="27"/>
  <c r="AS15" i="27" s="1"/>
  <c r="AU15" i="27" s="1"/>
  <c r="J7" i="27"/>
  <c r="AS16" i="27"/>
  <c r="AU16" i="27" s="1"/>
  <c r="X7" i="27" l="1"/>
  <c r="AB8" i="27"/>
  <c r="AT15" i="27"/>
  <c r="G12" i="27" s="1"/>
  <c r="X11" i="27" s="1"/>
  <c r="I12" i="27"/>
  <c r="X12" i="27" s="1"/>
  <c r="I14" i="27"/>
  <c r="AT16" i="27"/>
  <c r="G14" i="27" s="1"/>
  <c r="X13" i="27" s="1"/>
  <c r="Z8" i="27" l="1"/>
  <c r="Z7" i="27"/>
  <c r="Z11" i="27"/>
  <c r="Z12" i="27"/>
  <c r="J13" i="27"/>
  <c r="AB13" i="27" s="1"/>
  <c r="X14" i="27"/>
  <c r="J11" i="27"/>
  <c r="AR14" i="27"/>
  <c r="AB14" i="27"/>
  <c r="AB12" i="27"/>
  <c r="AX14" i="27"/>
  <c r="AC8" i="27" l="1"/>
  <c r="AC12" i="27"/>
  <c r="Z13" i="27"/>
  <c r="Z14" i="27"/>
  <c r="AV14" i="27"/>
  <c r="AM14" i="27" s="1"/>
  <c r="AP14" i="27" l="1"/>
  <c r="AS14" i="27" s="1"/>
  <c r="AC14" i="27"/>
  <c r="AT14" i="27" l="1"/>
  <c r="G10" i="27" s="1"/>
  <c r="AU14" i="27"/>
  <c r="I10" i="27" s="1"/>
  <c r="X10" i="27" l="1"/>
  <c r="J9" i="27"/>
  <c r="X9" i="27"/>
  <c r="AB10" i="27"/>
  <c r="Z10" i="27" l="1"/>
  <c r="Z17" i="27" s="1"/>
  <c r="Z9" i="27"/>
  <c r="AI8" i="27" l="1"/>
  <c r="AC10" i="27"/>
  <c r="AC17" i="27" s="1"/>
  <c r="Q59" i="27" s="1"/>
  <c r="Z18" i="27"/>
  <c r="W35" i="27" l="1"/>
  <c r="W23" i="27"/>
  <c r="E29" i="22"/>
  <c r="W47" i="27"/>
  <c r="AC18" i="27"/>
  <c r="Q35" i="27" s="1"/>
  <c r="Q23" i="27"/>
  <c r="V23" i="27" s="1"/>
  <c r="Q47" i="27"/>
  <c r="Z23" i="27" l="1"/>
  <c r="AA23" i="27" s="1"/>
  <c r="AD23" i="27" s="1"/>
  <c r="AF23" i="27" s="1"/>
  <c r="V35" i="27"/>
  <c r="V47" i="27"/>
  <c r="Z47" i="27" s="1"/>
  <c r="AA47" i="27" s="1"/>
  <c r="AD47" i="27" s="1"/>
  <c r="AF47" i="27" s="1"/>
  <c r="E26" i="22" s="1"/>
  <c r="Z35" i="27" l="1"/>
  <c r="AA35" i="27" s="1"/>
  <c r="AD35" i="27" s="1"/>
  <c r="AF35" i="27" s="1"/>
  <c r="E27" i="22" s="1"/>
  <c r="E25" i="22"/>
  <c r="M58" i="27"/>
  <c r="M60" i="27"/>
  <c r="T59" i="27" s="1"/>
  <c r="V59" i="27" l="1"/>
  <c r="W59" i="27"/>
  <c r="Z59" i="27" l="1"/>
  <c r="AA59" i="27" s="1"/>
  <c r="AD59" i="27" s="1"/>
  <c r="AF59" i="27" s="1"/>
  <c r="R71" i="27" l="1"/>
  <c r="E23" i="22" s="1"/>
  <c r="E28" i="2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C9" authorId="0" shapeId="0" xr:uid="{8B285ED7-194E-4858-BE96-C56FB5B64039}">
      <text>
        <r>
          <rPr>
            <b/>
            <sz val="9"/>
            <color indexed="81"/>
            <rFont val="MS P ゴシック"/>
            <family val="3"/>
            <charset val="128"/>
          </rPr>
          <t>和暦イニシャルを選択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AI8" authorId="0" shapeId="0" xr:uid="{00000000-0006-0000-0100-000001000000}">
      <text>
        <r>
          <rPr>
            <sz val="12"/>
            <color indexed="81"/>
            <rFont val="ＭＳ Ｐゴシック"/>
            <family val="3"/>
            <charset val="128"/>
          </rPr>
          <t>軽減判定所得の変更があった場合修正
（AA6とセルAKの列）</t>
        </r>
      </text>
    </comment>
    <comment ref="AL12" authorId="0" shapeId="0" xr:uid="{00000000-0006-0000-0100-000002000000}">
      <text>
        <r>
          <rPr>
            <b/>
            <sz val="9"/>
            <color indexed="81"/>
            <rFont val="MS P ゴシック"/>
            <family val="3"/>
            <charset val="128"/>
          </rPr>
          <t>計算シートで入力した額</t>
        </r>
      </text>
    </comment>
    <comment ref="AM12" authorId="0" shapeId="0" xr:uid="{00000000-0006-0000-0100-00000300000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公的年金等控除額の表から（給与年金調整控除なし）
</t>
        </r>
      </text>
    </comment>
    <comment ref="AN12" authorId="0" shapeId="0" xr:uid="{00000000-0006-0000-0100-000004000000}">
      <text>
        <r>
          <rPr>
            <b/>
            <sz val="9"/>
            <color indexed="81"/>
            <rFont val="MS P ゴシック"/>
            <family val="3"/>
            <charset val="128"/>
          </rPr>
          <t>計算シートから入力した額</t>
        </r>
      </text>
    </comment>
    <comment ref="AO12" authorId="0" shapeId="0" xr:uid="{00000000-0006-0000-0100-000005000000}">
      <text>
        <r>
          <rPr>
            <b/>
            <sz val="9"/>
            <color indexed="81"/>
            <rFont val="MS P ゴシック"/>
            <family val="3"/>
            <charset val="128"/>
          </rPr>
          <t>給与所得算出表から（給与年金調整控除なし）</t>
        </r>
      </text>
    </comment>
    <comment ref="AQ12" authorId="0" shapeId="0" xr:uid="{00000000-0006-0000-0100-000006000000}">
      <text>
        <r>
          <rPr>
            <b/>
            <sz val="9"/>
            <color indexed="81"/>
            <rFont val="MS P ゴシック"/>
            <family val="3"/>
            <charset val="128"/>
          </rPr>
          <t>計算シートから入力した額</t>
        </r>
      </text>
    </comment>
    <comment ref="Z17" authorId="0" shapeId="0" xr:uid="{00000000-0006-0000-0100-000007000000}">
      <text>
        <r>
          <rPr>
            <sz val="12"/>
            <color indexed="81"/>
            <rFont val="ＭＳ Ｐゴシック"/>
            <family val="3"/>
            <charset val="128"/>
          </rPr>
          <t>軽減判定所得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<sst xmlns="http://schemas.openxmlformats.org/spreadsheetml/2006/main" count="277" uniqueCount="183">
  <si>
    <t>（給与収入金額）</t>
    <rPh sb="1" eb="3">
      <t>キュウヨ</t>
    </rPh>
    <rPh sb="3" eb="5">
      <t>シュウニュウ</t>
    </rPh>
    <rPh sb="5" eb="7">
      <t>キンガク</t>
    </rPh>
    <phoneticPr fontId="2"/>
  </si>
  <si>
    <t>控除後所得</t>
    <rPh sb="0" eb="2">
      <t>コウジョ</t>
    </rPh>
    <rPh sb="2" eb="3">
      <t>ゴ</t>
    </rPh>
    <rPh sb="3" eb="5">
      <t>ショトク</t>
    </rPh>
    <phoneticPr fontId="2"/>
  </si>
  <si>
    <t>氏　　名</t>
    <rPh sb="0" eb="1">
      <t>シ</t>
    </rPh>
    <rPh sb="3" eb="4">
      <t>メイ</t>
    </rPh>
    <phoneticPr fontId="2"/>
  </si>
  <si>
    <t>（年金収入金額）</t>
    <rPh sb="1" eb="3">
      <t>ネンキン</t>
    </rPh>
    <rPh sb="3" eb="5">
      <t>シュウニュウ</t>
    </rPh>
    <rPh sb="5" eb="7">
      <t>キンガク</t>
    </rPh>
    <phoneticPr fontId="2"/>
  </si>
  <si>
    <t>営業所得</t>
    <rPh sb="0" eb="2">
      <t>エイギョウ</t>
    </rPh>
    <rPh sb="2" eb="4">
      <t>ショトク</t>
    </rPh>
    <phoneticPr fontId="2"/>
  </si>
  <si>
    <t>その他事業</t>
    <rPh sb="2" eb="3">
      <t>タ</t>
    </rPh>
    <rPh sb="3" eb="5">
      <t>ジギョウ</t>
    </rPh>
    <phoneticPr fontId="2"/>
  </si>
  <si>
    <t>一時所得</t>
    <rPh sb="0" eb="2">
      <t>イチジ</t>
    </rPh>
    <rPh sb="2" eb="4">
      <t>ショトク</t>
    </rPh>
    <phoneticPr fontId="2"/>
  </si>
  <si>
    <t>専従者給与</t>
    <rPh sb="0" eb="3">
      <t>センジュウシャ</t>
    </rPh>
    <rPh sb="3" eb="5">
      <t>キュウヨ</t>
    </rPh>
    <phoneticPr fontId="2"/>
  </si>
  <si>
    <t>山林所得</t>
    <rPh sb="0" eb="2">
      <t>サンリン</t>
    </rPh>
    <rPh sb="2" eb="4">
      <t>ショトク</t>
    </rPh>
    <phoneticPr fontId="2"/>
  </si>
  <si>
    <t>不動産・配当</t>
    <rPh sb="0" eb="3">
      <t>フドウサン</t>
    </rPh>
    <rPh sb="4" eb="6">
      <t>ハイトウ</t>
    </rPh>
    <phoneticPr fontId="2"/>
  </si>
  <si>
    <t>農業所得</t>
    <rPh sb="0" eb="2">
      <t>ノウギョウ</t>
    </rPh>
    <rPh sb="2" eb="4">
      <t>ショトク</t>
    </rPh>
    <phoneticPr fontId="2"/>
  </si>
  <si>
    <t>総合譲渡</t>
    <rPh sb="0" eb="2">
      <t>ソウゴウ</t>
    </rPh>
    <rPh sb="2" eb="4">
      <t>ジョウト</t>
    </rPh>
    <phoneticPr fontId="2"/>
  </si>
  <si>
    <t>免牛所得</t>
    <rPh sb="0" eb="1">
      <t>メン</t>
    </rPh>
    <rPh sb="1" eb="2">
      <t>ギュウ</t>
    </rPh>
    <rPh sb="2" eb="4">
      <t>ショトク</t>
    </rPh>
    <phoneticPr fontId="2"/>
  </si>
  <si>
    <t>非課税所得</t>
    <rPh sb="0" eb="3">
      <t>ヒカゼイ</t>
    </rPh>
    <rPh sb="3" eb="5">
      <t>ショトク</t>
    </rPh>
    <phoneticPr fontId="2"/>
  </si>
  <si>
    <t>分離譲渡</t>
    <rPh sb="0" eb="2">
      <t>ブンリ</t>
    </rPh>
    <rPh sb="2" eb="4">
      <t>ジョウト</t>
    </rPh>
    <phoneticPr fontId="2"/>
  </si>
  <si>
    <t>損失調整</t>
    <rPh sb="0" eb="2">
      <t>ソンシツ</t>
    </rPh>
    <rPh sb="2" eb="4">
      <t>チョウセイ</t>
    </rPh>
    <phoneticPr fontId="2"/>
  </si>
  <si>
    <t>損失繰越</t>
    <rPh sb="0" eb="2">
      <t>ソンシツ</t>
    </rPh>
    <rPh sb="2" eb="3">
      <t>ク</t>
    </rPh>
    <rPh sb="3" eb="4">
      <t>コ</t>
    </rPh>
    <phoneticPr fontId="2"/>
  </si>
  <si>
    <t>総所得金額</t>
    <rPh sb="0" eb="3">
      <t>ソウショトク</t>
    </rPh>
    <rPh sb="3" eb="5">
      <t>キンガク</t>
    </rPh>
    <phoneticPr fontId="2"/>
  </si>
  <si>
    <t>課税標準額</t>
    <rPh sb="0" eb="2">
      <t>カゼイ</t>
    </rPh>
    <rPh sb="2" eb="5">
      <t>ヒョウジュンガク</t>
    </rPh>
    <phoneticPr fontId="2"/>
  </si>
  <si>
    <t>世帯区分</t>
    <rPh sb="0" eb="2">
      <t>セタイ</t>
    </rPh>
    <rPh sb="2" eb="4">
      <t>クブン</t>
    </rPh>
    <phoneticPr fontId="2"/>
  </si>
  <si>
    <t>所得</t>
    <rPh sb="0" eb="2">
      <t>ショトク</t>
    </rPh>
    <phoneticPr fontId="2"/>
  </si>
  <si>
    <t>所得割</t>
    <rPh sb="0" eb="2">
      <t>ショトク</t>
    </rPh>
    <rPh sb="2" eb="3">
      <t>ワリ</t>
    </rPh>
    <phoneticPr fontId="2"/>
  </si>
  <si>
    <t>均等割</t>
    <rPh sb="0" eb="2">
      <t>キントウ</t>
    </rPh>
    <rPh sb="2" eb="3">
      <t>ワ</t>
    </rPh>
    <phoneticPr fontId="2"/>
  </si>
  <si>
    <t>平等割</t>
    <rPh sb="0" eb="2">
      <t>ビョウドウ</t>
    </rPh>
    <rPh sb="2" eb="3">
      <t>ワリ</t>
    </rPh>
    <phoneticPr fontId="2"/>
  </si>
  <si>
    <t>税　　率</t>
    <rPh sb="0" eb="1">
      <t>ゼイ</t>
    </rPh>
    <rPh sb="3" eb="4">
      <t>リツ</t>
    </rPh>
    <phoneticPr fontId="2"/>
  </si>
  <si>
    <t>税額</t>
    <rPh sb="0" eb="2">
      <t>ゼイガク</t>
    </rPh>
    <phoneticPr fontId="2"/>
  </si>
  <si>
    <t>人員</t>
    <rPh sb="0" eb="2">
      <t>ジンイン</t>
    </rPh>
    <phoneticPr fontId="2"/>
  </si>
  <si>
    <t>算出税額</t>
    <rPh sb="0" eb="2">
      <t>サンシュツ</t>
    </rPh>
    <rPh sb="2" eb="4">
      <t>ゼイガク</t>
    </rPh>
    <phoneticPr fontId="2"/>
  </si>
  <si>
    <t>差引税額</t>
    <rPh sb="0" eb="2">
      <t>サシヒキ</t>
    </rPh>
    <rPh sb="2" eb="4">
      <t>ゼイガク</t>
    </rPh>
    <phoneticPr fontId="2"/>
  </si>
  <si>
    <t>月数</t>
    <rPh sb="0" eb="1">
      <t>ツキ</t>
    </rPh>
    <rPh sb="1" eb="2">
      <t>スウ</t>
    </rPh>
    <phoneticPr fontId="2"/>
  </si>
  <si>
    <t>月割税額</t>
    <rPh sb="0" eb="1">
      <t>ツキ</t>
    </rPh>
    <rPh sb="1" eb="2">
      <t>ワリ</t>
    </rPh>
    <rPh sb="2" eb="4">
      <t>ゼイガク</t>
    </rPh>
    <phoneticPr fontId="2"/>
  </si>
  <si>
    <t>減免額</t>
    <rPh sb="0" eb="2">
      <t>ゲンメン</t>
    </rPh>
    <rPh sb="2" eb="3">
      <t>ガク</t>
    </rPh>
    <phoneticPr fontId="2"/>
  </si>
  <si>
    <t>計</t>
    <rPh sb="0" eb="1">
      <t>ケイ</t>
    </rPh>
    <phoneticPr fontId="2"/>
  </si>
  <si>
    <t>年税額</t>
    <rPh sb="0" eb="1">
      <t>ネン</t>
    </rPh>
    <rPh sb="1" eb="2">
      <t>ゼイ</t>
    </rPh>
    <rPh sb="2" eb="3">
      <t>ガク</t>
    </rPh>
    <phoneticPr fontId="2"/>
  </si>
  <si>
    <t>第１期</t>
    <rPh sb="0" eb="1">
      <t>ダイ</t>
    </rPh>
    <rPh sb="2" eb="3">
      <t>キ</t>
    </rPh>
    <phoneticPr fontId="2"/>
  </si>
  <si>
    <t>第２期</t>
    <rPh sb="0" eb="1">
      <t>ダイ</t>
    </rPh>
    <rPh sb="2" eb="3">
      <t>キ</t>
    </rPh>
    <phoneticPr fontId="2"/>
  </si>
  <si>
    <t>第３期</t>
    <rPh sb="0" eb="1">
      <t>ダイ</t>
    </rPh>
    <rPh sb="2" eb="3">
      <t>キ</t>
    </rPh>
    <phoneticPr fontId="2"/>
  </si>
  <si>
    <t>第４期</t>
    <rPh sb="0" eb="1">
      <t>ダイ</t>
    </rPh>
    <rPh sb="2" eb="3">
      <t>キ</t>
    </rPh>
    <phoneticPr fontId="2"/>
  </si>
  <si>
    <t>第５期</t>
    <rPh sb="0" eb="1">
      <t>ダイ</t>
    </rPh>
    <rPh sb="2" eb="3">
      <t>キ</t>
    </rPh>
    <phoneticPr fontId="2"/>
  </si>
  <si>
    <t>第６期</t>
    <rPh sb="0" eb="1">
      <t>ダイ</t>
    </rPh>
    <rPh sb="2" eb="3">
      <t>キ</t>
    </rPh>
    <phoneticPr fontId="2"/>
  </si>
  <si>
    <t>過年度分</t>
    <rPh sb="0" eb="3">
      <t>カネンド</t>
    </rPh>
    <rPh sb="3" eb="4">
      <t>ブン</t>
    </rPh>
    <phoneticPr fontId="2"/>
  </si>
  <si>
    <t>雑所得</t>
    <rPh sb="0" eb="3">
      <t>ザツショトク</t>
    </rPh>
    <phoneticPr fontId="2"/>
  </si>
  <si>
    <t>普</t>
    <rPh sb="0" eb="1">
      <t>フ</t>
    </rPh>
    <phoneticPr fontId="2"/>
  </si>
  <si>
    <t>超過限度額</t>
    <rPh sb="0" eb="1">
      <t>チョウ</t>
    </rPh>
    <rPh sb="1" eb="2">
      <t>カ</t>
    </rPh>
    <rPh sb="2" eb="5">
      <t>ゲンドガク</t>
    </rPh>
    <phoneticPr fontId="2"/>
  </si>
  <si>
    <t>医療分</t>
    <rPh sb="0" eb="2">
      <t>イリョウ</t>
    </rPh>
    <rPh sb="2" eb="3">
      <t>ブン</t>
    </rPh>
    <phoneticPr fontId="2"/>
  </si>
  <si>
    <t>介護分</t>
    <rPh sb="0" eb="2">
      <t>カイゴ</t>
    </rPh>
    <rPh sb="2" eb="3">
      <t>ブン</t>
    </rPh>
    <phoneticPr fontId="2"/>
  </si>
  <si>
    <t>軽減割合</t>
    <rPh sb="0" eb="2">
      <t>ケイゲン</t>
    </rPh>
    <rPh sb="2" eb="4">
      <t>ワリアイ</t>
    </rPh>
    <phoneticPr fontId="2"/>
  </si>
  <si>
    <t>軽減該当減額</t>
    <rPh sb="0" eb="2">
      <t>ケイゲン</t>
    </rPh>
    <rPh sb="2" eb="4">
      <t>ガイトウ</t>
    </rPh>
    <rPh sb="4" eb="6">
      <t>ゲンガク</t>
    </rPh>
    <phoneticPr fontId="2"/>
  </si>
  <si>
    <t>●医療分</t>
    <rPh sb="1" eb="3">
      <t>イリョウ</t>
    </rPh>
    <rPh sb="3" eb="4">
      <t>ブン</t>
    </rPh>
    <phoneticPr fontId="2"/>
  </si>
  <si>
    <t>●介護分</t>
    <rPh sb="1" eb="3">
      <t>カイゴ</t>
    </rPh>
    <rPh sb="3" eb="4">
      <t>ブン</t>
    </rPh>
    <phoneticPr fontId="2"/>
  </si>
  <si>
    <t>生年月日</t>
    <rPh sb="0" eb="2">
      <t>セイネン</t>
    </rPh>
    <rPh sb="2" eb="4">
      <t>ガッピ</t>
    </rPh>
    <phoneticPr fontId="2"/>
  </si>
  <si>
    <t>基準日</t>
    <rPh sb="0" eb="3">
      <t>キジュンビ</t>
    </rPh>
    <phoneticPr fontId="2"/>
  </si>
  <si>
    <t>公的年金等控除額</t>
    <rPh sb="0" eb="2">
      <t>コウテキ</t>
    </rPh>
    <rPh sb="2" eb="4">
      <t>ネンキン</t>
    </rPh>
    <rPh sb="4" eb="5">
      <t>トウ</t>
    </rPh>
    <rPh sb="5" eb="8">
      <t>コウジョガク</t>
    </rPh>
    <phoneticPr fontId="2"/>
  </si>
  <si>
    <t>年齢</t>
    <rPh sb="0" eb="2">
      <t>ネンレイ</t>
    </rPh>
    <phoneticPr fontId="2"/>
  </si>
  <si>
    <t>介護区分</t>
    <rPh sb="0" eb="2">
      <t>カイゴ</t>
    </rPh>
    <rPh sb="2" eb="4">
      <t>クブン</t>
    </rPh>
    <phoneticPr fontId="2"/>
  </si>
  <si>
    <t>隠し行</t>
    <rPh sb="0" eb="1">
      <t>カク</t>
    </rPh>
    <rPh sb="2" eb="3">
      <t>ギョウ</t>
    </rPh>
    <phoneticPr fontId="2"/>
  </si>
  <si>
    <t>７割軽減</t>
    <rPh sb="1" eb="2">
      <t>ワリ</t>
    </rPh>
    <rPh sb="2" eb="4">
      <t>ケイゲン</t>
    </rPh>
    <phoneticPr fontId="2"/>
  </si>
  <si>
    <t>人</t>
    <rPh sb="0" eb="1">
      <t>ニン</t>
    </rPh>
    <phoneticPr fontId="2"/>
  </si>
  <si>
    <t xml:space="preserve">５割軽減 </t>
    <rPh sb="1" eb="2">
      <t>ワリ</t>
    </rPh>
    <rPh sb="2" eb="4">
      <t>ケイゲン</t>
    </rPh>
    <phoneticPr fontId="2"/>
  </si>
  <si>
    <t xml:space="preserve">２割軽減 </t>
    <rPh sb="1" eb="2">
      <t>ワリ</t>
    </rPh>
    <rPh sb="2" eb="4">
      <t>ケイゲン</t>
    </rPh>
    <phoneticPr fontId="2"/>
  </si>
  <si>
    <t>人      員</t>
    <rPh sb="0" eb="1">
      <t>ヒト</t>
    </rPh>
    <rPh sb="7" eb="8">
      <t>イン</t>
    </rPh>
    <phoneticPr fontId="2"/>
  </si>
  <si>
    <t>被保人員</t>
    <rPh sb="0" eb="1">
      <t>ヒ</t>
    </rPh>
    <rPh sb="1" eb="2">
      <t>ホ</t>
    </rPh>
    <rPh sb="2" eb="4">
      <t>ジンイン</t>
    </rPh>
    <phoneticPr fontId="2"/>
  </si>
  <si>
    <t>給与収入
（総支給額）</t>
    <rPh sb="0" eb="2">
      <t>キュウヨ</t>
    </rPh>
    <rPh sb="2" eb="4">
      <t>シュウニュウ</t>
    </rPh>
    <rPh sb="6" eb="7">
      <t>ソウ</t>
    </rPh>
    <rPh sb="7" eb="9">
      <t>シキュウ</t>
    </rPh>
    <rPh sb="9" eb="10">
      <t>ガク</t>
    </rPh>
    <phoneticPr fontId="2"/>
  </si>
  <si>
    <t>年金収入
（収入金額）</t>
    <rPh sb="0" eb="2">
      <t>ネンキン</t>
    </rPh>
    <rPh sb="2" eb="4">
      <t>シュウニュウ</t>
    </rPh>
    <rPh sb="6" eb="8">
      <t>シュウニュウ</t>
    </rPh>
    <rPh sb="8" eb="10">
      <t>キンガク</t>
    </rPh>
    <phoneticPr fontId="2"/>
  </si>
  <si>
    <t>その他所得
（所得金額）</t>
    <rPh sb="2" eb="3">
      <t>タ</t>
    </rPh>
    <rPh sb="3" eb="5">
      <t>ショトク</t>
    </rPh>
    <rPh sb="7" eb="9">
      <t>ショトク</t>
    </rPh>
    <rPh sb="9" eb="11">
      <t>キンガク</t>
    </rPh>
    <phoneticPr fontId="2"/>
  </si>
  <si>
    <t>国民健康保険税の試算表</t>
    <rPh sb="0" eb="2">
      <t>コクミン</t>
    </rPh>
    <rPh sb="2" eb="4">
      <t>ケンコウ</t>
    </rPh>
    <rPh sb="4" eb="6">
      <t>ホケン</t>
    </rPh>
    <rPh sb="6" eb="7">
      <t>ゼイ</t>
    </rPh>
    <rPh sb="8" eb="10">
      <t>シサン</t>
    </rPh>
    <rPh sb="10" eb="11">
      <t>ヒョウ</t>
    </rPh>
    <phoneticPr fontId="2"/>
  </si>
  <si>
    <t>兵庫県豊岡市</t>
    <rPh sb="0" eb="3">
      <t>ヒョウゴケン</t>
    </rPh>
    <rPh sb="3" eb="6">
      <t>トヨオカシ</t>
    </rPh>
    <phoneticPr fontId="2"/>
  </si>
  <si>
    <r>
      <t xml:space="preserve">加入者
</t>
    </r>
    <r>
      <rPr>
        <b/>
        <sz val="8"/>
        <color indexed="10"/>
        <rFont val="ＭＳ Ｐゴシック"/>
        <family val="3"/>
        <charset val="128"/>
      </rPr>
      <t>(所得のある人
のみ入力）</t>
    </r>
    <rPh sb="0" eb="3">
      <t>カニュウシャ</t>
    </rPh>
    <rPh sb="5" eb="7">
      <t>ショトク</t>
    </rPh>
    <rPh sb="10" eb="11">
      <t>ヒト</t>
    </rPh>
    <rPh sb="14" eb="16">
      <t>ニュウリョク</t>
    </rPh>
    <phoneticPr fontId="2"/>
  </si>
  <si>
    <r>
      <t xml:space="preserve">国民健康保険加入者の人数
</t>
    </r>
    <r>
      <rPr>
        <b/>
        <sz val="11"/>
        <rFont val="ＭＳ Ｐゴシック"/>
        <family val="3"/>
        <charset val="128"/>
      </rPr>
      <t>（医療分対象者数）</t>
    </r>
    <rPh sb="0" eb="2">
      <t>コクミン</t>
    </rPh>
    <rPh sb="2" eb="4">
      <t>ケンコウ</t>
    </rPh>
    <rPh sb="4" eb="6">
      <t>ホケン</t>
    </rPh>
    <rPh sb="6" eb="8">
      <t>カニュウ</t>
    </rPh>
    <rPh sb="8" eb="9">
      <t>シャ</t>
    </rPh>
    <rPh sb="10" eb="11">
      <t>ニン</t>
    </rPh>
    <rPh sb="11" eb="12">
      <t>カズ</t>
    </rPh>
    <rPh sb="14" eb="16">
      <t>イリョウ</t>
    </rPh>
    <rPh sb="16" eb="17">
      <t>ブン</t>
    </rPh>
    <rPh sb="17" eb="20">
      <t>タイショウシャ</t>
    </rPh>
    <rPh sb="20" eb="21">
      <t>スウ</t>
    </rPh>
    <phoneticPr fontId="2"/>
  </si>
  <si>
    <t>国保年税額</t>
    <rPh sb="0" eb="2">
      <t>コクホ</t>
    </rPh>
    <rPh sb="2" eb="5">
      <t>ネンゼイガク</t>
    </rPh>
    <phoneticPr fontId="2"/>
  </si>
  <si>
    <t>　うち介護分</t>
    <rPh sb="3" eb="5">
      <t>カイゴ</t>
    </rPh>
    <rPh sb="5" eb="6">
      <t>ブン</t>
    </rPh>
    <phoneticPr fontId="2"/>
  </si>
  <si>
    <t>内　　訳</t>
    <rPh sb="0" eb="1">
      <t>ウチ</t>
    </rPh>
    <rPh sb="3" eb="4">
      <t>ヤク</t>
    </rPh>
    <phoneticPr fontId="2"/>
  </si>
  <si>
    <r>
      <t>上記のうち40歳～64歳の方の人数
　　　</t>
    </r>
    <r>
      <rPr>
        <b/>
        <sz val="11"/>
        <rFont val="ＭＳ Ｐゴシック"/>
        <family val="3"/>
        <charset val="128"/>
      </rPr>
      <t>（介護分対象者数）</t>
    </r>
    <rPh sb="0" eb="2">
      <t>ジョウキ</t>
    </rPh>
    <rPh sb="7" eb="8">
      <t>サイ</t>
    </rPh>
    <rPh sb="11" eb="12">
      <t>サイ</t>
    </rPh>
    <rPh sb="13" eb="14">
      <t>カタ</t>
    </rPh>
    <rPh sb="15" eb="17">
      <t>ニンズウ</t>
    </rPh>
    <rPh sb="22" eb="24">
      <t>カイゴ</t>
    </rPh>
    <rPh sb="24" eb="25">
      <t>ブン</t>
    </rPh>
    <rPh sb="25" eb="28">
      <t>タイショウシャ</t>
    </rPh>
    <rPh sb="28" eb="29">
      <t>スウ</t>
    </rPh>
    <phoneticPr fontId="2"/>
  </si>
  <si>
    <r>
      <t>※番号順に</t>
    </r>
    <r>
      <rPr>
        <b/>
        <sz val="11"/>
        <color indexed="10"/>
        <rFont val="ＭＳ Ｐゴシック"/>
        <family val="3"/>
        <charset val="128"/>
      </rPr>
      <t>赤枠セル内</t>
    </r>
    <r>
      <rPr>
        <b/>
        <sz val="11"/>
        <rFont val="ＭＳ Ｐゴシック"/>
        <family val="3"/>
        <charset val="128"/>
      </rPr>
      <t>を選択または入力してください。</t>
    </r>
    <rPh sb="1" eb="3">
      <t>バンゴウ</t>
    </rPh>
    <rPh sb="3" eb="4">
      <t>ジュン</t>
    </rPh>
    <rPh sb="5" eb="6">
      <t>アカ</t>
    </rPh>
    <rPh sb="6" eb="7">
      <t>ワク</t>
    </rPh>
    <rPh sb="9" eb="10">
      <t>ナイ</t>
    </rPh>
    <rPh sb="11" eb="13">
      <t>センタク</t>
    </rPh>
    <rPh sb="16" eb="18">
      <t>ニュウリョク</t>
    </rPh>
    <phoneticPr fontId="2"/>
  </si>
  <si>
    <t>介護</t>
    <rPh sb="0" eb="2">
      <t>カイゴ</t>
    </rPh>
    <phoneticPr fontId="2"/>
  </si>
  <si>
    <t>所得割額</t>
    <rPh sb="0" eb="2">
      <t>ショトク</t>
    </rPh>
    <rPh sb="2" eb="3">
      <t>ワリ</t>
    </rPh>
    <rPh sb="3" eb="4">
      <t>ガク</t>
    </rPh>
    <phoneticPr fontId="2"/>
  </si>
  <si>
    <t>支援金分</t>
    <rPh sb="0" eb="2">
      <t>シエン</t>
    </rPh>
    <rPh sb="2" eb="3">
      <t>キン</t>
    </rPh>
    <rPh sb="3" eb="4">
      <t>ブン</t>
    </rPh>
    <phoneticPr fontId="2"/>
  </si>
  <si>
    <t>区　　分</t>
    <rPh sb="0" eb="1">
      <t>ク</t>
    </rPh>
    <rPh sb="3" eb="4">
      <t>ブン</t>
    </rPh>
    <phoneticPr fontId="2"/>
  </si>
  <si>
    <t>均等割額
（被保険者１人あたり）</t>
    <rPh sb="0" eb="3">
      <t>キントウワリ</t>
    </rPh>
    <rPh sb="3" eb="4">
      <t>ガク</t>
    </rPh>
    <rPh sb="6" eb="10">
      <t>ヒホケンシャ</t>
    </rPh>
    <rPh sb="10" eb="12">
      <t>ヒトリ</t>
    </rPh>
    <phoneticPr fontId="2"/>
  </si>
  <si>
    <t>平等割額
（１世帯あたり）</t>
    <rPh sb="0" eb="2">
      <t>ビョウドウ</t>
    </rPh>
    <rPh sb="2" eb="3">
      <t>ワリ</t>
    </rPh>
    <rPh sb="3" eb="4">
      <t>ガク</t>
    </rPh>
    <rPh sb="7" eb="9">
      <t>セタイ</t>
    </rPh>
    <phoneticPr fontId="2"/>
  </si>
  <si>
    <t>元号</t>
    <rPh sb="0" eb="2">
      <t>ゲンゴウ</t>
    </rPh>
    <phoneticPr fontId="2"/>
  </si>
  <si>
    <t>始まった日</t>
    <rPh sb="0" eb="1">
      <t>ハジ</t>
    </rPh>
    <rPh sb="4" eb="5">
      <t>ヒ</t>
    </rPh>
    <phoneticPr fontId="2"/>
  </si>
  <si>
    <t>基数</t>
    <rPh sb="0" eb="2">
      <t>キスウ</t>
    </rPh>
    <phoneticPr fontId="2"/>
  </si>
  <si>
    <t>明治</t>
    <rPh sb="0" eb="2">
      <t>メイジ</t>
    </rPh>
    <phoneticPr fontId="2"/>
  </si>
  <si>
    <t>大正</t>
    <rPh sb="0" eb="2">
      <t>タイショウ</t>
    </rPh>
    <phoneticPr fontId="2"/>
  </si>
  <si>
    <t>昭和</t>
    <rPh sb="0" eb="2">
      <t>ショウワ</t>
    </rPh>
    <phoneticPr fontId="2"/>
  </si>
  <si>
    <t>平成</t>
    <rPh sb="0" eb="2">
      <t>ヘイセイ</t>
    </rPh>
    <phoneticPr fontId="2"/>
  </si>
  <si>
    <t>ヶ月</t>
    <rPh sb="1" eb="2">
      <t>ゲツ</t>
    </rPh>
    <phoneticPr fontId="2"/>
  </si>
  <si>
    <t>①　加入月数</t>
    <rPh sb="2" eb="4">
      <t>カニュウ</t>
    </rPh>
    <rPh sb="4" eb="5">
      <t>ツキ</t>
    </rPh>
    <rPh sb="5" eb="6">
      <t>スウ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</si>
  <si>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</si>
  <si>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</si>
  <si>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</si>
  <si>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M</t>
    <phoneticPr fontId="2"/>
  </si>
  <si>
    <t>人</t>
    <rPh sb="0" eb="1">
      <t>ヒト</t>
    </rPh>
    <phoneticPr fontId="2"/>
  </si>
  <si>
    <t>国民健康保険税税率表</t>
  </si>
  <si>
    <t>税率版</t>
  </si>
  <si>
    <t>　うち医療分</t>
    <rPh sb="3" eb="5">
      <t>イリョウ</t>
    </rPh>
    <rPh sb="5" eb="6">
      <t>ブン</t>
    </rPh>
    <phoneticPr fontId="2"/>
  </si>
  <si>
    <t>　うち支援金分</t>
    <rPh sb="3" eb="6">
      <t>シエンキン</t>
    </rPh>
    <rPh sb="6" eb="7">
      <t>ブン</t>
    </rPh>
    <phoneticPr fontId="2"/>
  </si>
  <si>
    <t>●支援金分</t>
    <rPh sb="1" eb="4">
      <t>シエンキン</t>
    </rPh>
    <rPh sb="4" eb="5">
      <t>ブン</t>
    </rPh>
    <phoneticPr fontId="2"/>
  </si>
  <si>
    <r>
      <t>注意</t>
    </r>
    <r>
      <rPr>
        <b/>
        <sz val="11"/>
        <color indexed="12"/>
        <rFont val="ＭＳ Ｐゴシック"/>
        <family val="3"/>
        <charset val="128"/>
      </rPr>
      <t>：本計算結果は、概算額です。正式な金額は、納税通知書でご確認ください。</t>
    </r>
    <rPh sb="0" eb="2">
      <t>チュウイ</t>
    </rPh>
    <rPh sb="3" eb="4">
      <t>ホン</t>
    </rPh>
    <rPh sb="4" eb="6">
      <t>ケイサン</t>
    </rPh>
    <rPh sb="6" eb="8">
      <t>ケッカ</t>
    </rPh>
    <rPh sb="10" eb="12">
      <t>ガイサン</t>
    </rPh>
    <rPh sb="12" eb="13">
      <t>ガク</t>
    </rPh>
    <rPh sb="16" eb="18">
      <t>セイシキ</t>
    </rPh>
    <rPh sb="19" eb="21">
      <t>キンガク</t>
    </rPh>
    <rPh sb="23" eb="25">
      <t>ノウゼイ</t>
    </rPh>
    <rPh sb="25" eb="27">
      <t>ツウチ</t>
    </rPh>
    <rPh sb="27" eb="28">
      <t>ショ</t>
    </rPh>
    <rPh sb="30" eb="32">
      <t>カクニン</t>
    </rPh>
    <phoneticPr fontId="2"/>
  </si>
  <si>
    <r>
      <rPr>
        <b/>
        <sz val="11"/>
        <color theme="0"/>
        <rFont val="ＭＳ Ｐゴシック"/>
        <family val="3"/>
        <charset val="128"/>
      </rPr>
      <t>注意</t>
    </r>
    <r>
      <rPr>
        <b/>
        <sz val="11"/>
        <color indexed="12"/>
        <rFont val="ＭＳ Ｐゴシック"/>
        <family val="3"/>
        <charset val="128"/>
      </rPr>
      <t>：年度途中で40歳又は65歳になられる方は、介護分が正しく計算されませんのでご注意ください。</t>
    </r>
    <rPh sb="0" eb="2">
      <t>チュウイ</t>
    </rPh>
    <rPh sb="3" eb="5">
      <t>ネンド</t>
    </rPh>
    <rPh sb="5" eb="7">
      <t>トチュウ</t>
    </rPh>
    <rPh sb="10" eb="11">
      <t>サイ</t>
    </rPh>
    <rPh sb="11" eb="12">
      <t>マタ</t>
    </rPh>
    <rPh sb="15" eb="16">
      <t>サイ</t>
    </rPh>
    <rPh sb="21" eb="22">
      <t>カタ</t>
    </rPh>
    <rPh sb="24" eb="26">
      <t>カイゴ</t>
    </rPh>
    <rPh sb="26" eb="27">
      <t>ブン</t>
    </rPh>
    <rPh sb="28" eb="29">
      <t>タダ</t>
    </rPh>
    <rPh sb="31" eb="33">
      <t>ケイサン</t>
    </rPh>
    <rPh sb="41" eb="43">
      <t>チュウイ</t>
    </rPh>
    <phoneticPr fontId="2"/>
  </si>
  <si>
    <t>軽減区分：</t>
    <rPh sb="0" eb="2">
      <t>ケイゲン</t>
    </rPh>
    <rPh sb="2" eb="4">
      <t>クブン</t>
    </rPh>
    <phoneticPr fontId="2"/>
  </si>
  <si>
    <t>令和</t>
    <rPh sb="0" eb="2">
      <t>レイワ</t>
    </rPh>
    <phoneticPr fontId="2"/>
  </si>
  <si>
    <t>Ｒ</t>
    <phoneticPr fontId="2"/>
  </si>
  <si>
    <t>所得区分表</t>
    <rPh sb="0" eb="2">
      <t>ショトク</t>
    </rPh>
    <rPh sb="2" eb="5">
      <t>クブンヒョウ</t>
    </rPh>
    <phoneticPr fontId="2"/>
  </si>
  <si>
    <t>Vlookの列数</t>
    <rPh sb="6" eb="8">
      <t>レツスウ</t>
    </rPh>
    <phoneticPr fontId="2"/>
  </si>
  <si>
    <t>公的年金控除額表の中の</t>
    <rPh sb="0" eb="4">
      <t>コウテキネンキン</t>
    </rPh>
    <rPh sb="4" eb="6">
      <t>コウジョ</t>
    </rPh>
    <rPh sb="6" eb="7">
      <t>ガク</t>
    </rPh>
    <rPh sb="7" eb="8">
      <t>ヒョウ</t>
    </rPh>
    <rPh sb="9" eb="10">
      <t>ナカ</t>
    </rPh>
    <phoneticPr fontId="2"/>
  </si>
  <si>
    <t>率</t>
    <rPh sb="0" eb="1">
      <t>リツ</t>
    </rPh>
    <phoneticPr fontId="2"/>
  </si>
  <si>
    <t>1000万以下</t>
    <rPh sb="4" eb="5">
      <t>マン</t>
    </rPh>
    <rPh sb="5" eb="7">
      <t>イカ</t>
    </rPh>
    <phoneticPr fontId="2"/>
  </si>
  <si>
    <t>1000万超2000万以下</t>
    <rPh sb="4" eb="6">
      <t>マンコ</t>
    </rPh>
    <rPh sb="10" eb="11">
      <t>マン</t>
    </rPh>
    <rPh sb="11" eb="13">
      <t>イカ</t>
    </rPh>
    <phoneticPr fontId="2"/>
  </si>
  <si>
    <t>2000万超</t>
    <rPh sb="4" eb="5">
      <t>マン</t>
    </rPh>
    <rPh sb="5" eb="6">
      <t>コ</t>
    </rPh>
    <phoneticPr fontId="2"/>
  </si>
  <si>
    <t>控除額</t>
    <rPh sb="0" eb="2">
      <t>コウジョ</t>
    </rPh>
    <rPh sb="2" eb="3">
      <t>ガク</t>
    </rPh>
    <phoneticPr fontId="2"/>
  </si>
  <si>
    <t>年金額（65歳以上）</t>
    <rPh sb="0" eb="3">
      <t>ネンキンガク</t>
    </rPh>
    <rPh sb="6" eb="7">
      <t>サイ</t>
    </rPh>
    <rPh sb="7" eb="9">
      <t>イジョウ</t>
    </rPh>
    <phoneticPr fontId="2"/>
  </si>
  <si>
    <t>年金額（65歳未満）</t>
    <rPh sb="0" eb="3">
      <t>ネンキンガク</t>
    </rPh>
    <rPh sb="6" eb="7">
      <t>サイ</t>
    </rPh>
    <rPh sb="7" eb="9">
      <t>ミマン</t>
    </rPh>
    <phoneticPr fontId="2"/>
  </si>
  <si>
    <t>雑所得</t>
    <rPh sb="0" eb="1">
      <t>ザツ</t>
    </rPh>
    <rPh sb="1" eb="3">
      <t>ショトク</t>
    </rPh>
    <phoneticPr fontId="2"/>
  </si>
  <si>
    <t>給与と雑所得</t>
    <rPh sb="0" eb="2">
      <t>キュウヨ</t>
    </rPh>
    <rPh sb="3" eb="4">
      <t>ザツ</t>
    </rPh>
    <rPh sb="4" eb="6">
      <t>ショトク</t>
    </rPh>
    <phoneticPr fontId="2"/>
  </si>
  <si>
    <t>年金控除後所得</t>
    <rPh sb="0" eb="2">
      <t>ネンキン</t>
    </rPh>
    <rPh sb="2" eb="5">
      <t>コウジョゴ</t>
    </rPh>
    <rPh sb="5" eb="7">
      <t>ショトク</t>
    </rPh>
    <phoneticPr fontId="2"/>
  </si>
  <si>
    <t>年金額</t>
    <rPh sb="0" eb="2">
      <t>ネンキン</t>
    </rPh>
    <rPh sb="2" eb="3">
      <t>ガク</t>
    </rPh>
    <phoneticPr fontId="2"/>
  </si>
  <si>
    <t>年金所得</t>
    <rPh sb="0" eb="2">
      <t>ネンキン</t>
    </rPh>
    <rPh sb="2" eb="4">
      <t>ショトク</t>
    </rPh>
    <phoneticPr fontId="2"/>
  </si>
  <si>
    <t>給与所得</t>
    <rPh sb="0" eb="2">
      <t>キュウヨ</t>
    </rPh>
    <rPh sb="2" eb="4">
      <t>ショトク</t>
    </rPh>
    <phoneticPr fontId="2"/>
  </si>
  <si>
    <t>給与所得と年金所得</t>
    <rPh sb="0" eb="4">
      <t>キュウヨショトク</t>
    </rPh>
    <rPh sb="5" eb="7">
      <t>ネンキン</t>
    </rPh>
    <rPh sb="7" eb="9">
      <t>ショトク</t>
    </rPh>
    <phoneticPr fontId="2"/>
  </si>
  <si>
    <t>調整控除あり</t>
    <rPh sb="0" eb="2">
      <t>チョウセイ</t>
    </rPh>
    <rPh sb="2" eb="4">
      <t>コウジョ</t>
    </rPh>
    <phoneticPr fontId="2"/>
  </si>
  <si>
    <t>給与年金調整控除後年金所得</t>
    <rPh sb="0" eb="2">
      <t>キュウヨ</t>
    </rPh>
    <rPh sb="2" eb="4">
      <t>ネンキン</t>
    </rPh>
    <rPh sb="4" eb="6">
      <t>チョウセイ</t>
    </rPh>
    <rPh sb="6" eb="8">
      <t>コウジョ</t>
    </rPh>
    <rPh sb="8" eb="9">
      <t>ゴ</t>
    </rPh>
    <rPh sb="9" eb="11">
      <t>ネンキン</t>
    </rPh>
    <rPh sb="11" eb="13">
      <t>ショトク</t>
    </rPh>
    <phoneticPr fontId="2"/>
  </si>
  <si>
    <t>給与年金調整控除後給与所得</t>
    <rPh sb="0" eb="2">
      <t>キュウヨ</t>
    </rPh>
    <rPh sb="2" eb="4">
      <t>ネンキン</t>
    </rPh>
    <rPh sb="4" eb="6">
      <t>チョウセイ</t>
    </rPh>
    <rPh sb="6" eb="8">
      <t>コウジョ</t>
    </rPh>
    <rPh sb="8" eb="9">
      <t>ゴ</t>
    </rPh>
    <rPh sb="9" eb="11">
      <t>キュウヨ</t>
    </rPh>
    <rPh sb="11" eb="13">
      <t>ショトク</t>
    </rPh>
    <phoneticPr fontId="2"/>
  </si>
  <si>
    <t>給与収入</t>
    <rPh sb="0" eb="2">
      <t>キュウヨ</t>
    </rPh>
    <rPh sb="2" eb="4">
      <t>シュウニュウ</t>
    </rPh>
    <phoneticPr fontId="2"/>
  </si>
  <si>
    <t>年齢基準(65)</t>
    <rPh sb="0" eb="2">
      <t>ネンレイ</t>
    </rPh>
    <rPh sb="2" eb="4">
      <t>キジュン</t>
    </rPh>
    <phoneticPr fontId="2"/>
  </si>
  <si>
    <t>給与所得算出表</t>
    <rPh sb="0" eb="2">
      <t>キュウヨ</t>
    </rPh>
    <rPh sb="2" eb="4">
      <t>ショトク</t>
    </rPh>
    <rPh sb="4" eb="7">
      <t>サンシュツヒョウ</t>
    </rPh>
    <phoneticPr fontId="2"/>
  </si>
  <si>
    <t>給与収入</t>
    <rPh sb="0" eb="2">
      <t>キュウヨ</t>
    </rPh>
    <rPh sb="2" eb="4">
      <t>シュウニュウ</t>
    </rPh>
    <phoneticPr fontId="2"/>
  </si>
  <si>
    <t>給与年金調整控除額</t>
    <rPh sb="0" eb="2">
      <t>キュウヨ</t>
    </rPh>
    <rPh sb="2" eb="6">
      <t>ネンキンチョウセイ</t>
    </rPh>
    <rPh sb="6" eb="8">
      <t>コウジョ</t>
    </rPh>
    <rPh sb="8" eb="9">
      <t>ガク</t>
    </rPh>
    <phoneticPr fontId="2"/>
  </si>
  <si>
    <t>介護</t>
    <rPh sb="0" eb="2">
      <t>カイゴ</t>
    </rPh>
    <phoneticPr fontId="2"/>
  </si>
  <si>
    <t>軽減判定</t>
    <rPh sb="0" eb="4">
      <t>ケイゲンハンテイ</t>
    </rPh>
    <phoneticPr fontId="2"/>
  </si>
  <si>
    <t>年金所得</t>
    <rPh sb="0" eb="2">
      <t>ネンキン</t>
    </rPh>
    <rPh sb="2" eb="4">
      <t>ショトク</t>
    </rPh>
    <phoneticPr fontId="2"/>
  </si>
  <si>
    <t>給与所得</t>
    <rPh sb="0" eb="2">
      <t>キュウヨ</t>
    </rPh>
    <rPh sb="2" eb="4">
      <t>ショトク</t>
    </rPh>
    <phoneticPr fontId="2"/>
  </si>
  <si>
    <t>保険税の軽減基準額</t>
    <rPh sb="0" eb="3">
      <t>ホケンゼイ</t>
    </rPh>
    <rPh sb="4" eb="6">
      <t>ケイゲン</t>
    </rPh>
    <rPh sb="6" eb="8">
      <t>キジュン</t>
    </rPh>
    <rPh sb="8" eb="9">
      <t>ガク</t>
    </rPh>
    <phoneticPr fontId="2"/>
  </si>
  <si>
    <t>一定の給与所得者</t>
    <rPh sb="0" eb="2">
      <t>イッテイ</t>
    </rPh>
    <rPh sb="3" eb="8">
      <t>キュウヨショトクシャ</t>
    </rPh>
    <phoneticPr fontId="2"/>
  </si>
  <si>
    <t>一定の給与所得者基準額</t>
    <rPh sb="0" eb="2">
      <t>イッテイ</t>
    </rPh>
    <rPh sb="3" eb="8">
      <t>キュウヨショトクシャ</t>
    </rPh>
    <rPh sb="8" eb="10">
      <t>キジュン</t>
    </rPh>
    <rPh sb="10" eb="11">
      <t>ガク</t>
    </rPh>
    <phoneticPr fontId="2"/>
  </si>
  <si>
    <t>年金支給</t>
    <rPh sb="0" eb="2">
      <t>ネンキン</t>
    </rPh>
    <rPh sb="2" eb="4">
      <t>シキュウ</t>
    </rPh>
    <phoneticPr fontId="2"/>
  </si>
  <si>
    <t>未満</t>
    <rPh sb="0" eb="2">
      <t>ミマン</t>
    </rPh>
    <phoneticPr fontId="2"/>
  </si>
  <si>
    <t>以上</t>
    <rPh sb="0" eb="2">
      <t>イジョウ</t>
    </rPh>
    <phoneticPr fontId="2"/>
  </si>
  <si>
    <t>一定の給与所得者数-1</t>
    <rPh sb="0" eb="2">
      <t>イッテイ</t>
    </rPh>
    <rPh sb="3" eb="8">
      <t>キュウヨショトクシャ</t>
    </rPh>
    <rPh sb="8" eb="9">
      <t>スウ</t>
    </rPh>
    <phoneticPr fontId="2"/>
  </si>
  <si>
    <t>×額</t>
    <rPh sb="1" eb="2">
      <t>ガク</t>
    </rPh>
    <phoneticPr fontId="2"/>
  </si>
  <si>
    <t>総所得金額軽減判定基準額</t>
    <rPh sb="0" eb="3">
      <t>ソウショトク</t>
    </rPh>
    <rPh sb="3" eb="5">
      <t>キンガク</t>
    </rPh>
    <rPh sb="5" eb="7">
      <t>ケイゲン</t>
    </rPh>
    <rPh sb="7" eb="9">
      <t>ハンテイ</t>
    </rPh>
    <rPh sb="9" eb="12">
      <t>キジュンガク</t>
    </rPh>
    <phoneticPr fontId="2"/>
  </si>
  <si>
    <t>限度額</t>
    <rPh sb="0" eb="3">
      <t>ゲンドガク</t>
    </rPh>
    <phoneticPr fontId="2"/>
  </si>
  <si>
    <t>65歳以上は1</t>
    <rPh sb="2" eb="5">
      <t>サイイジョウ</t>
    </rPh>
    <phoneticPr fontId="2"/>
  </si>
  <si>
    <t>税額</t>
    <phoneticPr fontId="2"/>
  </si>
  <si>
    <t>※税率表シートのシート保護の解除のパスワード＝「shiminzei」</t>
    <rPh sb="1" eb="4">
      <t>ゼイリツヒョウ</t>
    </rPh>
    <rPh sb="11" eb="13">
      <t>ホゴ</t>
    </rPh>
    <rPh sb="14" eb="16">
      <t>カイジョ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</si>
  <si>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</si>
  <si>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</si>
  <si>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IF($AJ13&lt;&gt;"",IF($AM13&gt;$AO$7,IF($AK13 &gt;HLOOKUP($AJ13,一定の給与所得者年金基準,2,FALSE),1,0),0),0)</t>
    <phoneticPr fontId="2"/>
  </si>
  <si>
    <t>旧式</t>
    <rPh sb="0" eb="1">
      <t>キュウ</t>
    </rPh>
    <rPh sb="1" eb="2">
      <t>シキ</t>
    </rPh>
    <phoneticPr fontId="2"/>
  </si>
  <si>
    <t>生年月日（和暦）</t>
    <rPh sb="5" eb="7">
      <t>ワレキ</t>
    </rPh>
    <phoneticPr fontId="2"/>
  </si>
  <si>
    <t>●こども分</t>
    <rPh sb="4" eb="5">
      <t>ブン</t>
    </rPh>
    <phoneticPr fontId="2"/>
  </si>
  <si>
    <r>
      <rPr>
        <sz val="9"/>
        <rFont val="ＭＳ Ｐゴシック"/>
        <family val="3"/>
        <charset val="128"/>
      </rPr>
      <t>均等割</t>
    </r>
    <r>
      <rPr>
        <sz val="7"/>
        <rFont val="ＭＳ Ｐゴシック"/>
        <family val="3"/>
        <charset val="128"/>
      </rPr>
      <t xml:space="preserve">
18歳以上</t>
    </r>
    <rPh sb="0" eb="3">
      <t>キントウワリ</t>
    </rPh>
    <rPh sb="6" eb="9">
      <t>サイイジョウ</t>
    </rPh>
    <phoneticPr fontId="2"/>
  </si>
  <si>
    <t>こども分</t>
    <rPh sb="3" eb="4">
      <t>ブン</t>
    </rPh>
    <phoneticPr fontId="2"/>
  </si>
  <si>
    <t>18歳以上均等割</t>
    <rPh sb="2" eb="5">
      <t>サイイジョウ</t>
    </rPh>
    <rPh sb="5" eb="8">
      <t>キントウワリ</t>
    </rPh>
    <phoneticPr fontId="2"/>
  </si>
  <si>
    <t>こども
区分</t>
    <rPh sb="4" eb="6">
      <t>クブン</t>
    </rPh>
    <phoneticPr fontId="2"/>
  </si>
  <si>
    <t>こども18歳以上</t>
    <rPh sb="5" eb="8">
      <t>サイイジョウ</t>
    </rPh>
    <phoneticPr fontId="2"/>
  </si>
  <si>
    <r>
      <t xml:space="preserve">上記のうち18歳以上の方の人数
</t>
    </r>
    <r>
      <rPr>
        <b/>
        <sz val="11"/>
        <rFont val="ＭＳ Ｐゴシック"/>
        <family val="3"/>
        <charset val="128"/>
      </rPr>
      <t>（こども分均等割対象者数）</t>
    </r>
    <rPh sb="0" eb="2">
      <t>ジョウキ</t>
    </rPh>
    <rPh sb="7" eb="8">
      <t>サイ</t>
    </rPh>
    <rPh sb="11" eb="12">
      <t>カタ</t>
    </rPh>
    <rPh sb="13" eb="15">
      <t>ニンズウ</t>
    </rPh>
    <rPh sb="20" eb="21">
      <t>ブン</t>
    </rPh>
    <rPh sb="21" eb="24">
      <t>キントウワリ</t>
    </rPh>
    <rPh sb="24" eb="27">
      <t>タイショウシャ</t>
    </rPh>
    <rPh sb="27" eb="28">
      <t>スウ</t>
    </rPh>
    <phoneticPr fontId="2"/>
  </si>
  <si>
    <t>　うちこども分</t>
    <rPh sb="6" eb="7">
      <t>ブン</t>
    </rPh>
    <phoneticPr fontId="2"/>
  </si>
  <si>
    <t>賦課限度額</t>
    <rPh sb="0" eb="2">
      <t>フカ</t>
    </rPh>
    <rPh sb="2" eb="5">
      <t>ゲンドガク</t>
    </rPh>
    <phoneticPr fontId="2"/>
  </si>
  <si>
    <t>①</t>
    <phoneticPr fontId="2"/>
  </si>
  <si>
    <t>②</t>
    <phoneticPr fontId="2"/>
  </si>
  <si>
    <t>③</t>
    <phoneticPr fontId="2"/>
  </si>
  <si>
    <t>④</t>
    <phoneticPr fontId="2"/>
  </si>
  <si>
    <t>軽減判定に使用する金額</t>
    <rPh sb="0" eb="2">
      <t>ケイゲン</t>
    </rPh>
    <rPh sb="2" eb="4">
      <t>ハンテイ</t>
    </rPh>
    <rPh sb="5" eb="7">
      <t>シヨウ</t>
    </rPh>
    <rPh sb="9" eb="11">
      <t>キンガク</t>
    </rPh>
    <phoneticPr fontId="2"/>
  </si>
  <si>
    <t>規準となる所得金額　Ⓐ</t>
    <rPh sb="0" eb="2">
      <t>キジュン</t>
    </rPh>
    <rPh sb="5" eb="7">
      <t>ショトク</t>
    </rPh>
    <rPh sb="7" eb="9">
      <t>キンガク</t>
    </rPh>
    <phoneticPr fontId="2"/>
  </si>
  <si>
    <t>５割軽減の被保険者数に乗ずる金額　Ⓑ</t>
    <rPh sb="1" eb="2">
      <t>ワリ</t>
    </rPh>
    <rPh sb="2" eb="4">
      <t>ケイゲン</t>
    </rPh>
    <rPh sb="5" eb="10">
      <t>ヒホケンシャスウ</t>
    </rPh>
    <rPh sb="11" eb="12">
      <t>ジョウ</t>
    </rPh>
    <rPh sb="14" eb="16">
      <t>キンガク</t>
    </rPh>
    <phoneticPr fontId="2"/>
  </si>
  <si>
    <t>２割軽減の被保険者数に乗ずる金額　Ⓒ</t>
    <rPh sb="1" eb="2">
      <t>ワリ</t>
    </rPh>
    <rPh sb="2" eb="4">
      <t>ケイゲン</t>
    </rPh>
    <rPh sb="5" eb="10">
      <t>ヒホケンシャスウ</t>
    </rPh>
    <rPh sb="11" eb="12">
      <t>ジョウ</t>
    </rPh>
    <rPh sb="14" eb="16">
      <t>キンガク</t>
    </rPh>
    <phoneticPr fontId="2"/>
  </si>
  <si>
    <t>一定の給与所得者数に乗ずる金額　Ⓓ</t>
    <rPh sb="0" eb="2">
      <t>イッテイ</t>
    </rPh>
    <rPh sb="3" eb="5">
      <t>キュウヨ</t>
    </rPh>
    <rPh sb="5" eb="8">
      <t>ショトクシャ</t>
    </rPh>
    <rPh sb="8" eb="9">
      <t>スウ</t>
    </rPh>
    <rPh sb="10" eb="11">
      <t>ジョウ</t>
    </rPh>
    <rPh sb="13" eb="15">
      <t>キンガク</t>
    </rPh>
    <phoneticPr fontId="2"/>
  </si>
  <si>
    <t>計算式</t>
    <rPh sb="0" eb="3">
      <t>ケイサンシキ</t>
    </rPh>
    <phoneticPr fontId="2"/>
  </si>
  <si>
    <t>７割軽減</t>
    <rPh sb="1" eb="2">
      <t>ワリ</t>
    </rPh>
    <rPh sb="2" eb="4">
      <t>ケイゲン</t>
    </rPh>
    <phoneticPr fontId="2"/>
  </si>
  <si>
    <t>５割軽減</t>
    <rPh sb="1" eb="2">
      <t>ワリ</t>
    </rPh>
    <rPh sb="2" eb="4">
      <t>ケイゲン</t>
    </rPh>
    <phoneticPr fontId="2"/>
  </si>
  <si>
    <t>２割軽減</t>
    <rPh sb="1" eb="2">
      <t>ワリ</t>
    </rPh>
    <rPh sb="2" eb="4">
      <t>ケイゲン</t>
    </rPh>
    <phoneticPr fontId="2"/>
  </si>
  <si>
    <t>Ⓐ+（一定の給与所得者の数－１）×Ⓓ</t>
    <rPh sb="3" eb="5">
      <t>イッテイ</t>
    </rPh>
    <rPh sb="6" eb="8">
      <t>キュウヨ</t>
    </rPh>
    <rPh sb="8" eb="11">
      <t>ショトクシャ</t>
    </rPh>
    <rPh sb="12" eb="13">
      <t>スウ</t>
    </rPh>
    <phoneticPr fontId="2"/>
  </si>
  <si>
    <t>Ⓐ+被保険者数×Ⓑ+（一定の給与所得者の数－１）×Ⓓ</t>
    <rPh sb="2" eb="6">
      <t>ヒホケンシャ</t>
    </rPh>
    <rPh sb="6" eb="7">
      <t>スウ</t>
    </rPh>
    <phoneticPr fontId="2"/>
  </si>
  <si>
    <t>Ⓐ+被保険者数×Ⓒ+（一定の給与所得者の数－１）×Ⓓ</t>
    <rPh sb="2" eb="6">
      <t>ヒホケンシャ</t>
    </rPh>
    <rPh sb="6" eb="7">
      <t>スウ</t>
    </rPh>
    <phoneticPr fontId="2"/>
  </si>
  <si>
    <t>※特定同一世帯所属者数は考慮しない。</t>
    <rPh sb="1" eb="3">
      <t>トクテイ</t>
    </rPh>
    <rPh sb="3" eb="5">
      <t>ドウイツ</t>
    </rPh>
    <rPh sb="5" eb="7">
      <t>セタイ</t>
    </rPh>
    <rPh sb="7" eb="10">
      <t>ショゾクシャ</t>
    </rPh>
    <rPh sb="10" eb="11">
      <t>スウ</t>
    </rPh>
    <rPh sb="12" eb="14">
      <t>コウリョ</t>
    </rPh>
    <phoneticPr fontId="2"/>
  </si>
  <si>
    <t>Ⓐは引数用シートの「ＡＢ６」セルにコピーされる。</t>
    <rPh sb="2" eb="5">
      <t>ヒキスウヨウ</t>
    </rPh>
    <phoneticPr fontId="2"/>
  </si>
  <si>
    <t>※</t>
    <phoneticPr fontId="2"/>
  </si>
  <si>
    <t>Ⓑは引数用シートの「ＡＬ６」セルにコピーされる。</t>
    <rPh sb="2" eb="5">
      <t>ヒキスウヨウ</t>
    </rPh>
    <phoneticPr fontId="2"/>
  </si>
  <si>
    <t>Ⓒは引数用シートの「ＡＬ７」セルにコピーされる。</t>
    <rPh sb="2" eb="5">
      <t>ヒキスウヨウ</t>
    </rPh>
    <phoneticPr fontId="2"/>
  </si>
  <si>
    <t>Ⓓは引数用シートの「ＡＴ５」セルにコピーされる。</t>
    <rPh sb="2" eb="5">
      <t>ヒキスウヨウ</t>
    </rPh>
    <phoneticPr fontId="2"/>
  </si>
  <si>
    <r>
      <rPr>
        <b/>
        <sz val="11"/>
        <color theme="0"/>
        <rFont val="ＭＳ Ｐゴシック"/>
        <family val="3"/>
        <charset val="128"/>
      </rPr>
      <t>注意</t>
    </r>
    <r>
      <rPr>
        <b/>
        <sz val="11"/>
        <color indexed="12"/>
        <rFont val="ＭＳ Ｐゴシック"/>
        <family val="3"/>
        <charset val="128"/>
      </rPr>
      <t>：この試算表は読み取り専用ですので保存はできません。</t>
    </r>
    <rPh sb="0" eb="2">
      <t>チュウイ</t>
    </rPh>
    <rPh sb="5" eb="7">
      <t>シサン</t>
    </rPh>
    <rPh sb="7" eb="8">
      <t>ヒョウ</t>
    </rPh>
    <rPh sb="9" eb="10">
      <t>ヨ</t>
    </rPh>
    <rPh sb="11" eb="12">
      <t>ト</t>
    </rPh>
    <rPh sb="13" eb="15">
      <t>センヨウ</t>
    </rPh>
    <rPh sb="19" eb="21">
      <t>ホゾン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</si>
</sst>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176" formatCode="0_);[Red]\(0\)"/>
    <numFmt numFmtId="177" formatCode="#/100"/>
    <numFmt numFmtId="178" formatCode="#\ ?/100"/>
    <numFmt numFmtId="179" formatCode="#&quot;人&quot;"/>
    <numFmt numFmtId="180" formatCode="#,##0;&quot;△ &quot;#,##0"/>
    <numFmt numFmtId="181" formatCode="#,##0&quot;月&quot;"/>
    <numFmt numFmtId="182" formatCode="[$-411]ge\.m\.d;@"/>
    <numFmt numFmtId="183" formatCode="#,##0&quot;円&quot;"/>
    <numFmt numFmtId="184" formatCode="\(#,##0&quot;円&quot;\)"/>
    <numFmt numFmtId="185" formatCode="0_ "/>
    <numFmt numFmtId="186" formatCode="[$-411]g"/>
    <numFmt numFmtId="187" formatCode="[$-411]ge&quot;年&quot;&quot;度&quot;&quot;税&quot;&quot;率&quot;"/>
    <numFmt numFmtId="188" formatCode="[$-411]ggge&quot;年度&quot;;@"/>
    <numFmt numFmtId="189" formatCode="[$-411]ggge&quot;年&quot;&quot;度&quot;"/>
    <numFmt numFmtId="190" formatCode="[$-411]ge&quot;年&quot;&quot;度&quot;&quot;に&quot;"/>
    <numFmt numFmtId="191" formatCode="[$-411]ggge&quot;年度に&quot;;@"/>
    <numFmt numFmtId="192" formatCode="0&quot;割軽減&quot;;;&quot;軽減なし&quot;"/>
    <numFmt numFmtId="193" formatCode="#,##0\ _ "/>
    <numFmt numFmtId="194" formatCode="#,##0.0;[Red]\-#,##0.0"/>
  </numFmts>
  <fonts count="30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name val="HG正楷書体-PRO"/>
      <family val="4"/>
      <charset val="128"/>
    </font>
    <font>
      <sz val="14"/>
      <name val="ＭＳ Ｐゴシック"/>
      <family val="3"/>
      <charset val="128"/>
    </font>
    <font>
      <sz val="9"/>
      <color indexed="9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20"/>
      <name val="HG創英角ﾎﾟｯﾌﾟ体"/>
      <family val="3"/>
      <charset val="128"/>
    </font>
    <font>
      <sz val="14"/>
      <color indexed="12"/>
      <name val="HG創英角ﾎﾟｯﾌﾟ体"/>
      <family val="3"/>
      <charset val="128"/>
    </font>
    <font>
      <b/>
      <sz val="8"/>
      <color indexed="10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b/>
      <sz val="16"/>
      <color indexed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12"/>
      <color indexed="81"/>
      <name val="ＭＳ Ｐゴシック"/>
      <family val="3"/>
      <charset val="128"/>
    </font>
    <font>
      <b/>
      <sz val="11"/>
      <color indexed="12"/>
      <name val="ＭＳ Ｐゴシック"/>
      <family val="3"/>
      <charset val="128"/>
    </font>
    <font>
      <b/>
      <sz val="11"/>
      <color theme="0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sz val="8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7"/>
      <name val="ＭＳ Ｐゴシック"/>
      <family val="3"/>
      <charset val="128"/>
    </font>
    <font>
      <sz val="16"/>
      <color rgb="FFFF0000"/>
      <name val="ＭＳ Ｐゴシック"/>
      <family val="3"/>
      <charset val="128"/>
    </font>
  </fonts>
  <fills count="19">
    <fill>
      <patternFill patternType="none"/>
    </fill>
    <fill>
      <patternFill patternType="gray125"/>
    </fill>
    <fill>
      <patternFill patternType="solid">
        <fgColor indexed="58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99CC"/>
        <bgColor indexed="64"/>
      </patternFill>
    </fill>
  </fills>
  <borders count="10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1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10"/>
      </bottom>
      <diagonal/>
    </border>
    <border>
      <left/>
      <right style="thin">
        <color indexed="64"/>
      </right>
      <top style="thick">
        <color indexed="10"/>
      </top>
      <bottom style="thin">
        <color indexed="64"/>
      </bottom>
      <diagonal/>
    </border>
    <border>
      <left style="thin">
        <color indexed="64"/>
      </left>
      <right/>
      <top style="thick">
        <color indexed="10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10"/>
      </bottom>
      <diagonal/>
    </border>
    <border>
      <left style="thin">
        <color indexed="64"/>
      </left>
      <right/>
      <top style="thin">
        <color indexed="64"/>
      </top>
      <bottom style="thick">
        <color indexed="10"/>
      </bottom>
      <diagonal/>
    </border>
    <border>
      <left style="thick">
        <color indexed="10"/>
      </left>
      <right/>
      <top style="thick">
        <color indexed="10"/>
      </top>
      <bottom style="thin">
        <color indexed="64"/>
      </bottom>
      <diagonal/>
    </border>
    <border>
      <left style="thin">
        <color indexed="22"/>
      </left>
      <right/>
      <top style="thick">
        <color indexed="10"/>
      </top>
      <bottom style="thin">
        <color indexed="64"/>
      </bottom>
      <diagonal/>
    </border>
    <border>
      <left style="thin">
        <color indexed="22"/>
      </left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/>
      <top style="thin">
        <color indexed="64"/>
      </top>
      <bottom style="thick">
        <color indexed="10"/>
      </bottom>
      <diagonal/>
    </border>
    <border>
      <left style="thick">
        <color indexed="10"/>
      </left>
      <right/>
      <top style="thin">
        <color indexed="64"/>
      </top>
      <bottom style="thin">
        <color indexed="64"/>
      </bottom>
      <diagonal/>
    </border>
    <border>
      <left style="thick">
        <color indexed="10"/>
      </left>
      <right/>
      <top style="thin">
        <color indexed="64"/>
      </top>
      <bottom style="thick">
        <color indexed="10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ck">
        <color indexed="10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ck">
        <color indexed="10"/>
      </left>
      <right/>
      <top style="thick">
        <color indexed="10"/>
      </top>
      <bottom style="thick">
        <color indexed="10"/>
      </bottom>
      <diagonal/>
    </border>
    <border>
      <left/>
      <right/>
      <top style="thick">
        <color indexed="10"/>
      </top>
      <bottom style="thick">
        <color indexed="10"/>
      </bottom>
      <diagonal/>
    </border>
    <border>
      <left/>
      <right style="thick">
        <color indexed="10"/>
      </right>
      <top style="thick">
        <color indexed="10"/>
      </top>
      <bottom style="thick">
        <color indexed="10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ck">
        <color rgb="FFFF0000"/>
      </right>
      <top style="thick">
        <color indexed="10"/>
      </top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thick">
        <color indexed="1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ck">
        <color indexed="10"/>
      </left>
      <right/>
      <top style="thick">
        <color indexed="10"/>
      </top>
      <bottom style="thin">
        <color theme="1"/>
      </bottom>
      <diagonal/>
    </border>
    <border>
      <left/>
      <right/>
      <top style="thick">
        <color indexed="10"/>
      </top>
      <bottom style="thin">
        <color theme="1"/>
      </bottom>
      <diagonal/>
    </border>
    <border>
      <left/>
      <right style="thick">
        <color indexed="10"/>
      </right>
      <top style="thick">
        <color indexed="10"/>
      </top>
      <bottom style="thin">
        <color theme="1"/>
      </bottom>
      <diagonal/>
    </border>
    <border>
      <left style="thick">
        <color indexed="10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ck">
        <color indexed="10"/>
      </right>
      <top style="thin">
        <color theme="1"/>
      </top>
      <bottom style="thin">
        <color theme="1"/>
      </bottom>
      <diagonal/>
    </border>
    <border>
      <left style="thick">
        <color indexed="10"/>
      </left>
      <right/>
      <top style="thin">
        <color theme="1"/>
      </top>
      <bottom style="thick">
        <color indexed="10"/>
      </bottom>
      <diagonal/>
    </border>
    <border>
      <left/>
      <right/>
      <top style="thin">
        <color theme="1"/>
      </top>
      <bottom style="thick">
        <color indexed="10"/>
      </bottom>
      <diagonal/>
    </border>
    <border>
      <left/>
      <right style="thick">
        <color indexed="10"/>
      </right>
      <top style="thin">
        <color theme="1"/>
      </top>
      <bottom style="thick">
        <color indexed="10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494">
    <xf numFmtId="0" fontId="0" fillId="0" borderId="0" xfId="0"/>
    <xf numFmtId="180" fontId="0" fillId="7" borderId="14" xfId="0" applyNumberFormat="1" applyFill="1" applyBorder="1" applyAlignment="1" applyProtection="1">
      <alignment vertical="center"/>
      <protection locked="0"/>
    </xf>
    <xf numFmtId="180" fontId="0" fillId="7" borderId="41" xfId="0" applyNumberFormat="1" applyFill="1" applyBorder="1" applyAlignment="1" applyProtection="1">
      <alignment vertical="center"/>
      <protection locked="0"/>
    </xf>
    <xf numFmtId="180" fontId="0" fillId="7" borderId="42" xfId="0" applyNumberFormat="1" applyFill="1" applyBorder="1" applyAlignment="1" applyProtection="1">
      <alignment vertical="center"/>
      <protection locked="0"/>
    </xf>
    <xf numFmtId="0" fontId="0" fillId="7" borderId="16" xfId="0" applyFill="1" applyBorder="1" applyAlignment="1" applyProtection="1">
      <alignment vertical="center"/>
      <protection locked="0"/>
    </xf>
    <xf numFmtId="0" fontId="0" fillId="7" borderId="44" xfId="0" applyFill="1" applyBorder="1" applyAlignment="1" applyProtection="1">
      <alignment vertical="center"/>
      <protection locked="0"/>
    </xf>
    <xf numFmtId="0" fontId="0" fillId="7" borderId="46" xfId="0" applyFill="1" applyBorder="1" applyAlignment="1" applyProtection="1">
      <alignment vertical="center"/>
      <protection locked="0"/>
    </xf>
    <xf numFmtId="49" fontId="9" fillId="7" borderId="47" xfId="0" applyNumberFormat="1" applyFont="1" applyFill="1" applyBorder="1" applyAlignment="1" applyProtection="1">
      <alignment horizontal="center" vertical="center"/>
      <protection locked="0"/>
    </xf>
    <xf numFmtId="185" fontId="0" fillId="7" borderId="48" xfId="0" applyNumberFormat="1" applyFill="1" applyBorder="1" applyAlignment="1" applyProtection="1">
      <alignment vertical="center"/>
      <protection locked="0"/>
    </xf>
    <xf numFmtId="185" fontId="0" fillId="7" borderId="49" xfId="0" applyNumberFormat="1" applyFill="1" applyBorder="1" applyAlignment="1" applyProtection="1">
      <alignment vertical="center"/>
      <protection locked="0"/>
    </xf>
    <xf numFmtId="185" fontId="0" fillId="7" borderId="50" xfId="0" applyNumberFormat="1" applyFill="1" applyBorder="1" applyAlignment="1" applyProtection="1">
      <alignment vertical="center"/>
      <protection locked="0"/>
    </xf>
    <xf numFmtId="57" fontId="0" fillId="8" borderId="14" xfId="0" applyNumberFormat="1" applyFill="1" applyBorder="1" applyProtection="1">
      <protection locked="0"/>
    </xf>
    <xf numFmtId="49" fontId="9" fillId="7" borderId="51" xfId="0" applyNumberFormat="1" applyFont="1" applyFill="1" applyBorder="1" applyAlignment="1" applyProtection="1">
      <alignment horizontal="center" vertical="center"/>
      <protection locked="0"/>
    </xf>
    <xf numFmtId="49" fontId="9" fillId="7" borderId="52" xfId="0" applyNumberFormat="1" applyFont="1" applyFill="1" applyBorder="1" applyAlignment="1" applyProtection="1">
      <alignment horizontal="center" vertical="center"/>
      <protection locked="0"/>
    </xf>
    <xf numFmtId="189" fontId="4" fillId="5" borderId="0" xfId="0" applyNumberFormat="1" applyFont="1" applyFill="1" applyProtection="1">
      <protection hidden="1"/>
    </xf>
    <xf numFmtId="0" fontId="0" fillId="9" borderId="16" xfId="0" applyFill="1" applyBorder="1" applyAlignment="1" applyProtection="1">
      <alignment horizontal="center" vertical="center"/>
      <protection hidden="1"/>
    </xf>
    <xf numFmtId="38" fontId="0" fillId="0" borderId="0" xfId="0" applyNumberFormat="1"/>
    <xf numFmtId="38" fontId="0" fillId="0" borderId="0" xfId="2" applyFont="1"/>
    <xf numFmtId="180" fontId="0" fillId="7" borderId="85" xfId="0" applyNumberFormat="1" applyFill="1" applyBorder="1" applyAlignment="1" applyProtection="1">
      <alignment vertical="center"/>
      <protection locked="0"/>
    </xf>
    <xf numFmtId="180" fontId="0" fillId="7" borderId="86" xfId="0" applyNumberFormat="1" applyFill="1" applyBorder="1" applyAlignment="1" applyProtection="1">
      <alignment vertical="center"/>
      <protection locked="0"/>
    </xf>
    <xf numFmtId="180" fontId="0" fillId="7" borderId="87" xfId="0" applyNumberFormat="1" applyFill="1" applyBorder="1" applyAlignment="1" applyProtection="1">
      <alignment vertical="center"/>
      <protection locked="0"/>
    </xf>
    <xf numFmtId="0" fontId="18" fillId="0" borderId="0" xfId="0" applyFont="1"/>
    <xf numFmtId="0" fontId="4" fillId="0" borderId="0" xfId="0" applyFont="1"/>
    <xf numFmtId="0" fontId="0" fillId="0" borderId="14" xfId="0" applyBorder="1" applyAlignment="1">
      <alignment horizontal="center" vertical="center"/>
    </xf>
    <xf numFmtId="0" fontId="0" fillId="0" borderId="0" xfId="0" applyAlignment="1">
      <alignment vertical="center"/>
    </xf>
    <xf numFmtId="187" fontId="4" fillId="0" borderId="0" xfId="0" applyNumberFormat="1" applyFont="1"/>
    <xf numFmtId="190" fontId="5" fillId="0" borderId="0" xfId="0" applyNumberFormat="1" applyFont="1"/>
    <xf numFmtId="0" fontId="27" fillId="0" borderId="0" xfId="0" applyFont="1"/>
    <xf numFmtId="0" fontId="10" fillId="2" borderId="8" xfId="0" applyFont="1" applyFill="1" applyBorder="1" applyAlignment="1">
      <alignment vertical="center"/>
    </xf>
    <xf numFmtId="0" fontId="10" fillId="2" borderId="9" xfId="0" applyFont="1" applyFill="1" applyBorder="1" applyAlignment="1">
      <alignment vertical="center"/>
    </xf>
    <xf numFmtId="0" fontId="3" fillId="0" borderId="9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distributed"/>
    </xf>
    <xf numFmtId="49" fontId="3" fillId="0" borderId="0" xfId="0" applyNumberFormat="1" applyFont="1" applyAlignment="1">
      <alignment horizontal="right" vertical="center"/>
    </xf>
    <xf numFmtId="0" fontId="3" fillId="3" borderId="8" xfId="0" applyFont="1" applyFill="1" applyBorder="1" applyAlignment="1">
      <alignment vertical="center"/>
    </xf>
    <xf numFmtId="0" fontId="3" fillId="3" borderId="9" xfId="0" applyFont="1" applyFill="1" applyBorder="1" applyAlignment="1">
      <alignment vertical="center"/>
    </xf>
    <xf numFmtId="38" fontId="3" fillId="3" borderId="10" xfId="2" applyFont="1" applyFill="1" applyBorder="1" applyAlignment="1" applyProtection="1">
      <alignment vertical="center"/>
    </xf>
    <xf numFmtId="38" fontId="3" fillId="3" borderId="65" xfId="2" applyFont="1" applyFill="1" applyBorder="1" applyAlignment="1" applyProtection="1">
      <alignment vertical="center"/>
    </xf>
    <xf numFmtId="38" fontId="3" fillId="0" borderId="0" xfId="2" applyFont="1" applyFill="1" applyBorder="1" applyAlignment="1" applyProtection="1">
      <alignment vertical="center"/>
    </xf>
    <xf numFmtId="0" fontId="0" fillId="0" borderId="67" xfId="0" applyBorder="1"/>
    <xf numFmtId="38" fontId="0" fillId="0" borderId="7" xfId="2" applyFont="1" applyBorder="1" applyAlignment="1" applyProtection="1"/>
    <xf numFmtId="0" fontId="0" fillId="0" borderId="7" xfId="0" applyBorder="1"/>
    <xf numFmtId="38" fontId="26" fillId="0" borderId="0" xfId="2" applyFont="1" applyBorder="1" applyAlignment="1" applyProtection="1">
      <alignment horizontal="right"/>
    </xf>
    <xf numFmtId="38" fontId="3" fillId="0" borderId="13" xfId="2" applyFont="1" applyFill="1" applyBorder="1" applyAlignment="1" applyProtection="1">
      <alignment vertical="center"/>
    </xf>
    <xf numFmtId="0" fontId="3" fillId="0" borderId="14" xfId="0" applyFont="1" applyBorder="1" applyAlignment="1">
      <alignment vertical="center"/>
    </xf>
    <xf numFmtId="38" fontId="3" fillId="0" borderId="15" xfId="2" applyFont="1" applyFill="1" applyBorder="1" applyAlignment="1" applyProtection="1">
      <alignment vertical="center"/>
    </xf>
    <xf numFmtId="38" fontId="0" fillId="0" borderId="13" xfId="2" applyFont="1" applyBorder="1" applyProtection="1"/>
    <xf numFmtId="38" fontId="0" fillId="0" borderId="14" xfId="2" applyFont="1" applyBorder="1" applyAlignment="1" applyProtection="1"/>
    <xf numFmtId="0" fontId="3" fillId="0" borderId="3" xfId="0" applyFont="1" applyBorder="1" applyAlignment="1">
      <alignment horizontal="center"/>
    </xf>
    <xf numFmtId="0" fontId="26" fillId="0" borderId="0" xfId="0" applyFont="1"/>
    <xf numFmtId="0" fontId="3" fillId="16" borderId="0" xfId="0" applyFont="1" applyFill="1"/>
    <xf numFmtId="0" fontId="0" fillId="0" borderId="1" xfId="0" applyBorder="1"/>
    <xf numFmtId="0" fontId="0" fillId="0" borderId="79" xfId="0" applyBorder="1"/>
    <xf numFmtId="0" fontId="0" fillId="0" borderId="80" xfId="0" applyBorder="1"/>
    <xf numFmtId="38" fontId="7" fillId="0" borderId="1" xfId="2" applyFont="1" applyBorder="1" applyAlignment="1" applyProtection="1">
      <alignment horizontal="right"/>
    </xf>
    <xf numFmtId="0" fontId="0" fillId="0" borderId="10" xfId="0" applyBorder="1"/>
    <xf numFmtId="0" fontId="3" fillId="0" borderId="1" xfId="0" applyFont="1" applyBorder="1" applyAlignment="1">
      <alignment horizontal="center" vertical="center" shrinkToFit="1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3" fillId="15" borderId="9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/>
    </xf>
    <xf numFmtId="38" fontId="0" fillId="16" borderId="14" xfId="2" applyFont="1" applyFill="1" applyBorder="1" applyProtection="1"/>
    <xf numFmtId="0" fontId="0" fillId="0" borderId="14" xfId="0" applyBorder="1"/>
    <xf numFmtId="0" fontId="0" fillId="0" borderId="71" xfId="0" applyBorder="1"/>
    <xf numFmtId="0" fontId="0" fillId="0" borderId="72" xfId="0" applyBorder="1"/>
    <xf numFmtId="0" fontId="0" fillId="0" borderId="63" xfId="0" applyBorder="1"/>
    <xf numFmtId="38" fontId="0" fillId="0" borderId="64" xfId="2" applyFont="1" applyBorder="1" applyProtection="1"/>
    <xf numFmtId="0" fontId="3" fillId="0" borderId="2" xfId="0" applyFont="1" applyBorder="1" applyAlignment="1">
      <alignment vertical="center"/>
    </xf>
    <xf numFmtId="0" fontId="3" fillId="0" borderId="2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3" fillId="0" borderId="0" xfId="0" applyFont="1" applyAlignment="1">
      <alignment horizontal="center"/>
    </xf>
    <xf numFmtId="38" fontId="0" fillId="0" borderId="14" xfId="2" applyFont="1" applyBorder="1" applyProtection="1"/>
    <xf numFmtId="0" fontId="0" fillId="0" borderId="75" xfId="0" applyBorder="1"/>
    <xf numFmtId="0" fontId="0" fillId="0" borderId="13" xfId="0" applyBorder="1"/>
    <xf numFmtId="0" fontId="0" fillId="0" borderId="15" xfId="0" applyBorder="1"/>
    <xf numFmtId="57" fontId="0" fillId="0" borderId="0" xfId="0" applyNumberFormat="1"/>
    <xf numFmtId="38" fontId="1" fillId="3" borderId="22" xfId="2" applyFill="1" applyBorder="1" applyAlignment="1" applyProtection="1"/>
    <xf numFmtId="38" fontId="1" fillId="3" borderId="38" xfId="2" applyFill="1" applyBorder="1" applyProtection="1"/>
    <xf numFmtId="38" fontId="1" fillId="3" borderId="25" xfId="2" applyFill="1" applyBorder="1" applyAlignment="1" applyProtection="1"/>
    <xf numFmtId="38" fontId="1" fillId="0" borderId="7" xfId="2" applyFill="1" applyBorder="1" applyAlignment="1" applyProtection="1"/>
    <xf numFmtId="38" fontId="1" fillId="3" borderId="29" xfId="2" applyFill="1" applyBorder="1" applyAlignment="1" applyProtection="1"/>
    <xf numFmtId="38" fontId="0" fillId="0" borderId="2" xfId="2" applyFont="1" applyBorder="1" applyProtection="1"/>
    <xf numFmtId="38" fontId="0" fillId="0" borderId="76" xfId="2" applyFont="1" applyBorder="1" applyProtection="1"/>
    <xf numFmtId="38" fontId="0" fillId="0" borderId="21" xfId="2" applyFont="1" applyBorder="1" applyProtection="1"/>
    <xf numFmtId="0" fontId="11" fillId="3" borderId="78" xfId="0" applyFont="1" applyFill="1" applyBorder="1" applyAlignment="1">
      <alignment vertical="center"/>
    </xf>
    <xf numFmtId="0" fontId="11" fillId="3" borderId="17" xfId="0" applyFont="1" applyFill="1" applyBorder="1" applyAlignment="1">
      <alignment vertical="center"/>
    </xf>
    <xf numFmtId="0" fontId="11" fillId="3" borderId="18" xfId="0" applyFont="1" applyFill="1" applyBorder="1" applyAlignment="1">
      <alignment vertical="center"/>
    </xf>
    <xf numFmtId="0" fontId="11" fillId="3" borderId="14" xfId="0" applyFont="1" applyFill="1" applyBorder="1" applyAlignment="1">
      <alignment vertical="center"/>
    </xf>
    <xf numFmtId="0" fontId="11" fillId="3" borderId="12" xfId="0" applyFont="1" applyFill="1" applyBorder="1" applyAlignment="1">
      <alignment vertical="center"/>
    </xf>
    <xf numFmtId="38" fontId="1" fillId="12" borderId="4" xfId="2" applyFill="1" applyBorder="1" applyAlignment="1" applyProtection="1"/>
    <xf numFmtId="38" fontId="1" fillId="0" borderId="4" xfId="2" applyBorder="1" applyAlignment="1" applyProtection="1"/>
    <xf numFmtId="38" fontId="1" fillId="3" borderId="36" xfId="2" applyFill="1" applyBorder="1" applyProtection="1"/>
    <xf numFmtId="38" fontId="1" fillId="3" borderId="36" xfId="2" applyFill="1" applyBorder="1" applyAlignment="1" applyProtection="1"/>
    <xf numFmtId="38" fontId="1" fillId="3" borderId="23" xfId="2" applyFill="1" applyBorder="1" applyAlignment="1" applyProtection="1"/>
    <xf numFmtId="38" fontId="1" fillId="0" borderId="26" xfId="2" applyBorder="1" applyAlignment="1" applyProtection="1"/>
    <xf numFmtId="192" fontId="12" fillId="4" borderId="0" xfId="0" applyNumberFormat="1" applyFont="1" applyFill="1"/>
    <xf numFmtId="38" fontId="1" fillId="3" borderId="39" xfId="2" applyFill="1" applyBorder="1" applyProtection="1"/>
    <xf numFmtId="38" fontId="1" fillId="0" borderId="14" xfId="2" applyFill="1" applyBorder="1" applyAlignment="1" applyProtection="1"/>
    <xf numFmtId="38" fontId="1" fillId="3" borderId="35" xfId="2" applyFill="1" applyBorder="1" applyAlignment="1" applyProtection="1"/>
    <xf numFmtId="0" fontId="3" fillId="0" borderId="0" xfId="0" applyFont="1"/>
    <xf numFmtId="38" fontId="0" fillId="14" borderId="0" xfId="2" applyFont="1" applyFill="1" applyProtection="1"/>
    <xf numFmtId="38" fontId="3" fillId="0" borderId="76" xfId="2" applyFont="1" applyFill="1" applyBorder="1" applyAlignment="1" applyProtection="1">
      <alignment vertical="center"/>
    </xf>
    <xf numFmtId="0" fontId="3" fillId="0" borderId="20" xfId="0" applyFont="1" applyBorder="1" applyAlignment="1">
      <alignment vertical="center"/>
    </xf>
    <xf numFmtId="38" fontId="3" fillId="0" borderId="21" xfId="2" applyFont="1" applyFill="1" applyBorder="1" applyAlignment="1" applyProtection="1">
      <alignment vertical="center"/>
    </xf>
    <xf numFmtId="0" fontId="3" fillId="13" borderId="0" xfId="0" applyFont="1" applyFill="1"/>
    <xf numFmtId="38" fontId="3" fillId="0" borderId="22" xfId="2" applyFont="1" applyFill="1" applyBorder="1" applyAlignment="1" applyProtection="1">
      <alignment vertical="center"/>
    </xf>
    <xf numFmtId="0" fontId="3" fillId="0" borderId="35" xfId="0" applyFont="1" applyBorder="1" applyAlignment="1">
      <alignment vertical="center"/>
    </xf>
    <xf numFmtId="38" fontId="3" fillId="0" borderId="25" xfId="2" applyFont="1" applyFill="1" applyBorder="1" applyAlignment="1" applyProtection="1">
      <alignment vertical="center"/>
    </xf>
    <xf numFmtId="38" fontId="7" fillId="0" borderId="36" xfId="2" applyFont="1" applyBorder="1" applyAlignment="1" applyProtection="1">
      <alignment horizontal="right"/>
    </xf>
    <xf numFmtId="0" fontId="0" fillId="0" borderId="18" xfId="0" applyBorder="1"/>
    <xf numFmtId="38" fontId="0" fillId="0" borderId="14" xfId="0" applyNumberFormat="1" applyBorder="1"/>
    <xf numFmtId="38" fontId="0" fillId="13" borderId="14" xfId="0" applyNumberFormat="1" applyFill="1" applyBorder="1"/>
    <xf numFmtId="38" fontId="7" fillId="0" borderId="14" xfId="2" applyFont="1" applyBorder="1" applyAlignment="1" applyProtection="1">
      <alignment horizontal="right"/>
    </xf>
    <xf numFmtId="0" fontId="0" fillId="0" borderId="36" xfId="0" applyBorder="1"/>
    <xf numFmtId="38" fontId="0" fillId="0" borderId="36" xfId="2" applyFont="1" applyBorder="1" applyAlignment="1" applyProtection="1"/>
    <xf numFmtId="38" fontId="1" fillId="3" borderId="28" xfId="2" applyFill="1" applyBorder="1" applyAlignment="1" applyProtection="1"/>
    <xf numFmtId="38" fontId="1" fillId="3" borderId="57" xfId="2" applyFill="1" applyBorder="1" applyAlignment="1" applyProtection="1"/>
    <xf numFmtId="38" fontId="1" fillId="12" borderId="27" xfId="2" applyFill="1" applyBorder="1" applyAlignment="1" applyProtection="1"/>
    <xf numFmtId="38" fontId="1" fillId="0" borderId="27" xfId="2" applyBorder="1" applyAlignment="1" applyProtection="1"/>
    <xf numFmtId="38" fontId="1" fillId="3" borderId="40" xfId="2" applyFill="1" applyBorder="1" applyProtection="1"/>
    <xf numFmtId="38" fontId="1" fillId="3" borderId="30" xfId="2" applyFill="1" applyBorder="1" applyAlignment="1" applyProtection="1"/>
    <xf numFmtId="38" fontId="1" fillId="0" borderId="24" xfId="2" applyBorder="1" applyAlignment="1" applyProtection="1"/>
    <xf numFmtId="0" fontId="0" fillId="0" borderId="31" xfId="0" applyBorder="1"/>
    <xf numFmtId="0" fontId="3" fillId="0" borderId="26" xfId="0" applyFont="1" applyBorder="1" applyAlignment="1">
      <alignment horizontal="center" vertical="center"/>
    </xf>
    <xf numFmtId="38" fontId="1" fillId="0" borderId="26" xfId="2" applyBorder="1" applyAlignment="1" applyProtection="1">
      <alignment horizontal="right"/>
    </xf>
    <xf numFmtId="0" fontId="3" fillId="0" borderId="34" xfId="0" applyFont="1" applyBorder="1" applyAlignment="1">
      <alignment horizontal="center" vertical="center"/>
    </xf>
    <xf numFmtId="193" fontId="3" fillId="3" borderId="34" xfId="0" applyNumberFormat="1" applyFont="1" applyFill="1" applyBorder="1" applyAlignment="1">
      <alignment vertical="center"/>
    </xf>
    <xf numFmtId="0" fontId="3" fillId="0" borderId="32" xfId="0" applyFont="1" applyBorder="1" applyAlignment="1">
      <alignment horizontal="left" vertical="center"/>
    </xf>
    <xf numFmtId="0" fontId="3" fillId="0" borderId="17" xfId="0" applyFont="1" applyBorder="1" applyAlignment="1">
      <alignment horizontal="center" vertical="center"/>
    </xf>
    <xf numFmtId="38" fontId="1" fillId="0" borderId="17" xfId="2" applyBorder="1" applyAlignment="1" applyProtection="1">
      <alignment horizontal="right"/>
    </xf>
    <xf numFmtId="0" fontId="3" fillId="0" borderId="16" xfId="0" applyFont="1" applyBorder="1" applyAlignment="1">
      <alignment horizontal="center" vertical="center"/>
    </xf>
    <xf numFmtId="193" fontId="3" fillId="3" borderId="16" xfId="0" applyNumberFormat="1" applyFont="1" applyFill="1" applyBorder="1" applyAlignment="1">
      <alignment vertical="center"/>
    </xf>
    <xf numFmtId="0" fontId="3" fillId="0" borderId="100" xfId="0" applyFont="1" applyBorder="1" applyAlignment="1">
      <alignment horizontal="left" vertical="center"/>
    </xf>
    <xf numFmtId="38" fontId="0" fillId="0" borderId="0" xfId="2" applyFont="1" applyProtection="1"/>
    <xf numFmtId="0" fontId="3" fillId="0" borderId="6" xfId="0" applyFont="1" applyBorder="1" applyAlignment="1">
      <alignment horizontal="center" vertical="center"/>
    </xf>
    <xf numFmtId="38" fontId="1" fillId="0" borderId="6" xfId="2" applyBorder="1" applyAlignment="1" applyProtection="1">
      <alignment horizontal="right"/>
    </xf>
    <xf numFmtId="0" fontId="3" fillId="0" borderId="5" xfId="0" applyFont="1" applyBorder="1" applyAlignment="1">
      <alignment horizontal="center" vertical="center"/>
    </xf>
    <xf numFmtId="193" fontId="3" fillId="3" borderId="5" xfId="0" applyNumberFormat="1" applyFont="1" applyFill="1" applyBorder="1" applyAlignment="1">
      <alignment vertical="center"/>
    </xf>
    <xf numFmtId="0" fontId="3" fillId="0" borderId="33" xfId="0" applyFont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/>
    </xf>
    <xf numFmtId="0" fontId="5" fillId="0" borderId="0" xfId="0" applyFont="1"/>
    <xf numFmtId="10" fontId="0" fillId="0" borderId="0" xfId="0" applyNumberFormat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 wrapText="1"/>
    </xf>
    <xf numFmtId="0" fontId="0" fillId="0" borderId="29" xfId="0" applyBorder="1" applyAlignment="1">
      <alignment vertical="center"/>
    </xf>
    <xf numFmtId="0" fontId="1" fillId="0" borderId="29" xfId="0" applyFont="1" applyBorder="1" applyAlignment="1">
      <alignment vertical="center"/>
    </xf>
    <xf numFmtId="38" fontId="3" fillId="0" borderId="0" xfId="2" applyFont="1" applyBorder="1" applyAlignment="1" applyProtection="1"/>
    <xf numFmtId="38" fontId="1" fillId="0" borderId="35" xfId="2" applyFont="1" applyBorder="1" applyAlignment="1" applyProtection="1">
      <alignment vertical="center"/>
    </xf>
    <xf numFmtId="0" fontId="0" fillId="0" borderId="35" xfId="0" applyBorder="1" applyAlignment="1">
      <alignment vertical="center"/>
    </xf>
    <xf numFmtId="0" fontId="1" fillId="0" borderId="35" xfId="0" applyFont="1" applyBorder="1" applyAlignment="1">
      <alignment vertical="center"/>
    </xf>
    <xf numFmtId="38" fontId="3" fillId="0" borderId="36" xfId="2" applyFont="1" applyBorder="1" applyAlignment="1" applyProtection="1">
      <alignment vertical="center"/>
    </xf>
    <xf numFmtId="0" fontId="1" fillId="0" borderId="36" xfId="0" applyFont="1" applyBorder="1" applyAlignment="1">
      <alignment vertical="center"/>
    </xf>
    <xf numFmtId="38" fontId="3" fillId="0" borderId="37" xfId="2" applyFont="1" applyBorder="1" applyAlignment="1" applyProtection="1">
      <alignment vertical="center"/>
    </xf>
    <xf numFmtId="3" fontId="1" fillId="0" borderId="37" xfId="0" applyNumberFormat="1" applyFont="1" applyBorder="1" applyAlignment="1">
      <alignment vertical="center"/>
    </xf>
    <xf numFmtId="0" fontId="0" fillId="0" borderId="9" xfId="0" applyBorder="1"/>
    <xf numFmtId="38" fontId="3" fillId="0" borderId="9" xfId="2" applyFont="1" applyBorder="1" applyAlignment="1" applyProtection="1"/>
    <xf numFmtId="0" fontId="3" fillId="0" borderId="9" xfId="0" applyFont="1" applyBorder="1"/>
    <xf numFmtId="38" fontId="3" fillId="0" borderId="0" xfId="2" applyFont="1" applyBorder="1" applyProtection="1"/>
    <xf numFmtId="177" fontId="1" fillId="0" borderId="0" xfId="1" applyNumberFormat="1" applyProtection="1"/>
    <xf numFmtId="178" fontId="0" fillId="0" borderId="0" xfId="0" applyNumberFormat="1"/>
    <xf numFmtId="0" fontId="1" fillId="0" borderId="24" xfId="0" applyFont="1" applyBorder="1"/>
    <xf numFmtId="0" fontId="3" fillId="0" borderId="79" xfId="0" applyFont="1" applyBorder="1" applyAlignment="1">
      <alignment horizontal="center"/>
    </xf>
    <xf numFmtId="0" fontId="3" fillId="0" borderId="77" xfId="0" applyFont="1" applyBorder="1" applyAlignment="1">
      <alignment horizontal="center"/>
    </xf>
    <xf numFmtId="0" fontId="3" fillId="0" borderId="80" xfId="0" applyFont="1" applyBorder="1" applyAlignment="1">
      <alignment horizontal="center"/>
    </xf>
    <xf numFmtId="0" fontId="3" fillId="0" borderId="36" xfId="0" applyFont="1" applyBorder="1" applyAlignment="1">
      <alignment horizontal="center" vertical="center"/>
    </xf>
    <xf numFmtId="3" fontId="1" fillId="0" borderId="35" xfId="0" applyNumberFormat="1" applyFont="1" applyBorder="1" applyAlignment="1">
      <alignment vertical="center"/>
    </xf>
    <xf numFmtId="38" fontId="1" fillId="0" borderId="37" xfId="2" applyFont="1" applyBorder="1" applyAlignment="1" applyProtection="1">
      <alignment vertical="center"/>
    </xf>
    <xf numFmtId="0" fontId="1" fillId="0" borderId="37" xfId="0" applyFont="1" applyBorder="1" applyAlignment="1">
      <alignment vertical="center"/>
    </xf>
    <xf numFmtId="38" fontId="3" fillId="0" borderId="0" xfId="2" applyFont="1" applyFill="1" applyBorder="1" applyAlignment="1" applyProtection="1"/>
    <xf numFmtId="0" fontId="6" fillId="0" borderId="0" xfId="0" applyFont="1"/>
    <xf numFmtId="0" fontId="8" fillId="0" borderId="0" xfId="0" applyFont="1"/>
    <xf numFmtId="0" fontId="9" fillId="0" borderId="0" xfId="0" applyFont="1"/>
    <xf numFmtId="176" fontId="0" fillId="0" borderId="14" xfId="0" applyNumberFormat="1" applyBorder="1"/>
    <xf numFmtId="186" fontId="0" fillId="0" borderId="14" xfId="0" applyNumberFormat="1" applyBorder="1"/>
    <xf numFmtId="14" fontId="0" fillId="0" borderId="14" xfId="0" applyNumberFormat="1" applyBorder="1"/>
    <xf numFmtId="0" fontId="0" fillId="8" borderId="14" xfId="0" applyFill="1" applyBorder="1"/>
    <xf numFmtId="14" fontId="0" fillId="8" borderId="14" xfId="0" applyNumberFormat="1" applyFill="1" applyBorder="1"/>
    <xf numFmtId="38" fontId="0" fillId="0" borderId="9" xfId="2" applyFont="1" applyFill="1" applyBorder="1" applyAlignment="1" applyProtection="1">
      <alignment vertical="center"/>
    </xf>
    <xf numFmtId="38" fontId="0" fillId="0" borderId="0" xfId="2" applyFont="1" applyFill="1" applyBorder="1" applyAlignment="1" applyProtection="1">
      <alignment vertical="center"/>
    </xf>
    <xf numFmtId="0" fontId="0" fillId="0" borderId="14" xfId="0" applyBorder="1" applyAlignment="1">
      <alignment vertical="center"/>
    </xf>
    <xf numFmtId="38" fontId="6" fillId="0" borderId="14" xfId="2" applyFont="1" applyBorder="1" applyAlignment="1" applyProtection="1">
      <alignment vertical="center"/>
    </xf>
    <xf numFmtId="0" fontId="6" fillId="0" borderId="14" xfId="0" applyFont="1" applyBorder="1" applyAlignment="1">
      <alignment vertical="center"/>
    </xf>
    <xf numFmtId="0" fontId="10" fillId="2" borderId="0" xfId="0" applyFont="1" applyFill="1" applyAlignment="1">
      <alignment vertical="center"/>
    </xf>
    <xf numFmtId="194" fontId="0" fillId="0" borderId="36" xfId="2" applyNumberFormat="1" applyFont="1" applyBorder="1" applyAlignment="1" applyProtection="1"/>
    <xf numFmtId="0" fontId="0" fillId="0" borderId="34" xfId="0" applyBorder="1"/>
    <xf numFmtId="38" fontId="0" fillId="0" borderId="16" xfId="2" applyFont="1" applyBorder="1" applyAlignment="1" applyProtection="1"/>
    <xf numFmtId="38" fontId="3" fillId="0" borderId="11" xfId="2" applyFont="1" applyBorder="1" applyProtection="1"/>
    <xf numFmtId="38" fontId="0" fillId="0" borderId="11" xfId="2" applyFont="1" applyBorder="1" applyProtection="1"/>
    <xf numFmtId="38" fontId="0" fillId="0" borderId="25" xfId="2" applyFont="1" applyBorder="1" applyProtection="1"/>
    <xf numFmtId="38" fontId="0" fillId="0" borderId="0" xfId="2" applyFont="1" applyBorder="1" applyProtection="1"/>
    <xf numFmtId="38" fontId="0" fillId="0" borderId="19" xfId="2" applyFont="1" applyBorder="1" applyProtection="1"/>
    <xf numFmtId="38" fontId="0" fillId="0" borderId="29" xfId="2" applyFont="1" applyBorder="1" applyAlignment="1" applyProtection="1"/>
    <xf numFmtId="0" fontId="3" fillId="0" borderId="29" xfId="0" applyFont="1" applyBorder="1" applyAlignment="1">
      <alignment vertical="center"/>
    </xf>
    <xf numFmtId="38" fontId="0" fillId="0" borderId="57" xfId="2" applyFont="1" applyBorder="1" applyAlignment="1" applyProtection="1"/>
    <xf numFmtId="38" fontId="0" fillId="0" borderId="9" xfId="2" applyFont="1" applyBorder="1" applyProtection="1"/>
    <xf numFmtId="38" fontId="0" fillId="0" borderId="9" xfId="2" applyFont="1" applyBorder="1" applyAlignment="1" applyProtection="1"/>
    <xf numFmtId="38" fontId="0" fillId="0" borderId="0" xfId="2" applyFont="1" applyBorder="1" applyAlignment="1" applyProtection="1"/>
    <xf numFmtId="194" fontId="0" fillId="0" borderId="14" xfId="2" applyNumberFormat="1" applyFont="1" applyBorder="1" applyAlignment="1" applyProtection="1"/>
    <xf numFmtId="38" fontId="0" fillId="0" borderId="9" xfId="2" applyFont="1" applyBorder="1" applyAlignment="1" applyProtection="1">
      <alignment horizontal="center"/>
    </xf>
    <xf numFmtId="0" fontId="0" fillId="0" borderId="9" xfId="0" applyBorder="1" applyAlignment="1">
      <alignment horizontal="center"/>
    </xf>
    <xf numFmtId="0" fontId="16" fillId="0" borderId="0" xfId="0" applyFont="1"/>
    <xf numFmtId="0" fontId="29" fillId="0" borderId="0" xfId="0" applyFont="1"/>
    <xf numFmtId="0" fontId="0" fillId="0" borderId="0" xfId="0" applyAlignment="1">
      <alignment horizontal="center"/>
    </xf>
    <xf numFmtId="38" fontId="0" fillId="18" borderId="101" xfId="2" applyFont="1" applyFill="1" applyBorder="1"/>
    <xf numFmtId="38" fontId="3" fillId="16" borderId="24" xfId="0" applyNumberFormat="1" applyFont="1" applyFill="1" applyBorder="1" applyAlignment="1">
      <alignment horizontal="center" vertical="center"/>
    </xf>
    <xf numFmtId="0" fontId="13" fillId="5" borderId="0" xfId="0" applyFont="1" applyFill="1"/>
    <xf numFmtId="0" fontId="0" fillId="5" borderId="0" xfId="0" applyFill="1"/>
    <xf numFmtId="0" fontId="14" fillId="5" borderId="0" xfId="0" applyFont="1" applyFill="1"/>
    <xf numFmtId="0" fontId="4" fillId="5" borderId="0" xfId="0" applyFont="1" applyFill="1"/>
    <xf numFmtId="0" fontId="7" fillId="5" borderId="0" xfId="0" applyFont="1" applyFill="1"/>
    <xf numFmtId="0" fontId="4" fillId="5" borderId="0" xfId="0" applyFont="1" applyFill="1" applyAlignment="1">
      <alignment vertical="top"/>
    </xf>
    <xf numFmtId="0" fontId="4" fillId="5" borderId="0" xfId="0" applyFont="1" applyFill="1" applyAlignment="1">
      <alignment horizontal="right" vertical="center"/>
    </xf>
    <xf numFmtId="0" fontId="12" fillId="5" borderId="0" xfId="0" applyFont="1" applyFill="1" applyAlignment="1">
      <alignment wrapText="1"/>
    </xf>
    <xf numFmtId="0" fontId="17" fillId="5" borderId="0" xfId="0" applyFont="1" applyFill="1"/>
    <xf numFmtId="0" fontId="4" fillId="6" borderId="14" xfId="0" applyFont="1" applyFill="1" applyBorder="1" applyAlignment="1">
      <alignment horizontal="center" vertical="center" wrapText="1"/>
    </xf>
    <xf numFmtId="0" fontId="4" fillId="6" borderId="29" xfId="0" applyFont="1" applyFill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6" borderId="29" xfId="0" applyFont="1" applyFill="1" applyBorder="1" applyAlignment="1">
      <alignment horizontal="center" vertical="center"/>
    </xf>
    <xf numFmtId="182" fontId="0" fillId="7" borderId="43" xfId="0" applyNumberFormat="1" applyFill="1" applyBorder="1" applyAlignment="1">
      <alignment vertical="center"/>
    </xf>
    <xf numFmtId="180" fontId="0" fillId="0" borderId="0" xfId="0" applyNumberFormat="1" applyAlignment="1">
      <alignment vertical="center"/>
    </xf>
    <xf numFmtId="182" fontId="0" fillId="7" borderId="18" xfId="0" applyNumberFormat="1" applyFill="1" applyBorder="1" applyAlignment="1">
      <alignment vertical="center"/>
    </xf>
    <xf numFmtId="181" fontId="16" fillId="5" borderId="0" xfId="0" applyNumberFormat="1" applyFont="1" applyFill="1" applyAlignment="1">
      <alignment vertical="center"/>
    </xf>
    <xf numFmtId="182" fontId="0" fillId="7" borderId="45" xfId="0" applyNumberFormat="1" applyFill="1" applyBorder="1" applyAlignment="1">
      <alignment vertical="center"/>
    </xf>
    <xf numFmtId="0" fontId="16" fillId="5" borderId="0" xfId="0" applyFont="1" applyFill="1" applyAlignment="1">
      <alignment vertical="center"/>
    </xf>
    <xf numFmtId="191" fontId="4" fillId="0" borderId="0" xfId="0" applyNumberFormat="1" applyFont="1" applyAlignment="1">
      <alignment horizontal="right"/>
    </xf>
    <xf numFmtId="0" fontId="4" fillId="5" borderId="0" xfId="0" applyFont="1" applyFill="1" applyAlignment="1">
      <alignment horizontal="right"/>
    </xf>
    <xf numFmtId="0" fontId="19" fillId="0" borderId="11" xfId="0" applyFont="1" applyBorder="1" applyAlignment="1">
      <alignment horizontal="center" vertical="center"/>
    </xf>
    <xf numFmtId="0" fontId="0" fillId="5" borderId="0" xfId="0" applyFill="1" applyAlignment="1">
      <alignment horizontal="right" vertical="center"/>
    </xf>
    <xf numFmtId="0" fontId="17" fillId="5" borderId="0" xfId="0" applyFont="1" applyFill="1" applyAlignment="1">
      <alignment horizontal="left" vertical="center"/>
    </xf>
    <xf numFmtId="0" fontId="23" fillId="5" borderId="0" xfId="0" applyFont="1" applyFill="1" applyAlignment="1">
      <alignment horizontal="left" vertical="center"/>
    </xf>
    <xf numFmtId="3" fontId="16" fillId="7" borderId="59" xfId="0" applyNumberFormat="1" applyFont="1" applyFill="1" applyBorder="1" applyAlignment="1" applyProtection="1">
      <alignment horizontal="center" vertical="center"/>
      <protection locked="0"/>
    </xf>
    <xf numFmtId="3" fontId="16" fillId="7" borderId="60" xfId="0" applyNumberFormat="1" applyFont="1" applyFill="1" applyBorder="1" applyAlignment="1" applyProtection="1">
      <alignment horizontal="center" vertical="center"/>
      <protection locked="0"/>
    </xf>
    <xf numFmtId="3" fontId="16" fillId="7" borderId="61" xfId="0" applyNumberFormat="1" applyFont="1" applyFill="1" applyBorder="1" applyAlignment="1" applyProtection="1">
      <alignment horizontal="center" vertical="center"/>
      <protection locked="0"/>
    </xf>
    <xf numFmtId="0" fontId="20" fillId="5" borderId="56" xfId="0" applyFont="1" applyFill="1" applyBorder="1" applyAlignment="1">
      <alignment horizontal="left" vertical="center"/>
    </xf>
    <xf numFmtId="0" fontId="20" fillId="5" borderId="0" xfId="0" applyFont="1" applyFill="1" applyAlignment="1">
      <alignment horizontal="left" vertical="center"/>
    </xf>
    <xf numFmtId="0" fontId="4" fillId="6" borderId="57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28" xfId="0" applyFont="1" applyFill="1" applyBorder="1" applyAlignment="1">
      <alignment horizontal="center" vertical="center" wrapText="1"/>
    </xf>
    <xf numFmtId="0" fontId="19" fillId="9" borderId="8" xfId="0" applyFont="1" applyFill="1" applyBorder="1" applyAlignment="1">
      <alignment horizontal="center" vertical="center"/>
    </xf>
    <xf numFmtId="0" fontId="19" fillId="9" borderId="9" xfId="0" applyFont="1" applyFill="1" applyBorder="1" applyAlignment="1">
      <alignment horizontal="center" vertical="center"/>
    </xf>
    <xf numFmtId="0" fontId="19" fillId="9" borderId="10" xfId="0" applyFont="1" applyFill="1" applyBorder="1" applyAlignment="1">
      <alignment horizontal="center" vertical="center"/>
    </xf>
    <xf numFmtId="0" fontId="19" fillId="9" borderId="55" xfId="0" applyFont="1" applyFill="1" applyBorder="1" applyAlignment="1">
      <alignment horizontal="center" vertical="center"/>
    </xf>
    <xf numFmtId="0" fontId="19" fillId="9" borderId="24" xfId="0" applyFont="1" applyFill="1" applyBorder="1" applyAlignment="1">
      <alignment horizontal="center" vertical="center"/>
    </xf>
    <xf numFmtId="0" fontId="19" fillId="9" borderId="31" xfId="0" applyFont="1" applyFill="1" applyBorder="1" applyAlignment="1">
      <alignment horizontal="center" vertical="center"/>
    </xf>
    <xf numFmtId="0" fontId="4" fillId="9" borderId="34" xfId="0" applyFont="1" applyFill="1" applyBorder="1" applyAlignment="1">
      <alignment horizontal="center" vertical="center" shrinkToFit="1"/>
    </xf>
    <xf numFmtId="0" fontId="4" fillId="9" borderId="53" xfId="0" applyFont="1" applyFill="1" applyBorder="1" applyAlignment="1">
      <alignment horizontal="center" vertical="center" shrinkToFit="1"/>
    </xf>
    <xf numFmtId="0" fontId="4" fillId="9" borderId="54" xfId="0" applyFont="1" applyFill="1" applyBorder="1" applyAlignment="1">
      <alignment horizontal="center" vertical="center" shrinkToFit="1"/>
    </xf>
    <xf numFmtId="183" fontId="19" fillId="5" borderId="8" xfId="0" applyNumberFormat="1" applyFont="1" applyFill="1" applyBorder="1" applyAlignment="1" applyProtection="1">
      <alignment horizontal="right" vertical="center"/>
      <protection hidden="1"/>
    </xf>
    <xf numFmtId="183" fontId="19" fillId="5" borderId="9" xfId="0" applyNumberFormat="1" applyFont="1" applyFill="1" applyBorder="1" applyAlignment="1" applyProtection="1">
      <alignment horizontal="right" vertical="center"/>
      <protection hidden="1"/>
    </xf>
    <xf numFmtId="183" fontId="19" fillId="5" borderId="10" xfId="0" applyNumberFormat="1" applyFont="1" applyFill="1" applyBorder="1" applyAlignment="1" applyProtection="1">
      <alignment horizontal="right" vertical="center"/>
      <protection hidden="1"/>
    </xf>
    <xf numFmtId="183" fontId="19" fillId="5" borderId="55" xfId="0" applyNumberFormat="1" applyFont="1" applyFill="1" applyBorder="1" applyAlignment="1" applyProtection="1">
      <alignment horizontal="right" vertical="center"/>
      <protection hidden="1"/>
    </xf>
    <xf numFmtId="183" fontId="19" fillId="5" borderId="24" xfId="0" applyNumberFormat="1" applyFont="1" applyFill="1" applyBorder="1" applyAlignment="1" applyProtection="1">
      <alignment horizontal="right" vertical="center"/>
      <protection hidden="1"/>
    </xf>
    <xf numFmtId="183" fontId="19" fillId="5" borderId="31" xfId="0" applyNumberFormat="1" applyFont="1" applyFill="1" applyBorder="1" applyAlignment="1" applyProtection="1">
      <alignment horizontal="right" vertical="center"/>
      <protection hidden="1"/>
    </xf>
    <xf numFmtId="184" fontId="0" fillId="5" borderId="34" xfId="0" applyNumberFormat="1" applyFill="1" applyBorder="1" applyAlignment="1" applyProtection="1">
      <alignment horizontal="right" vertical="center"/>
      <protection hidden="1"/>
    </xf>
    <xf numFmtId="184" fontId="0" fillId="5" borderId="53" xfId="0" applyNumberFormat="1" applyFill="1" applyBorder="1" applyAlignment="1" applyProtection="1">
      <alignment horizontal="right" vertical="center"/>
      <protection hidden="1"/>
    </xf>
    <xf numFmtId="184" fontId="0" fillId="5" borderId="54" xfId="0" applyNumberFormat="1" applyFill="1" applyBorder="1" applyAlignment="1" applyProtection="1">
      <alignment horizontal="right" vertical="center"/>
      <protection hidden="1"/>
    </xf>
    <xf numFmtId="184" fontId="0" fillId="5" borderId="16" xfId="0" applyNumberFormat="1" applyFill="1" applyBorder="1" applyAlignment="1" applyProtection="1">
      <alignment horizontal="right" vertical="center"/>
      <protection hidden="1"/>
    </xf>
    <xf numFmtId="184" fontId="0" fillId="5" borderId="17" xfId="0" applyNumberFormat="1" applyFill="1" applyBorder="1" applyAlignment="1" applyProtection="1">
      <alignment horizontal="right" vertical="center"/>
      <protection hidden="1"/>
    </xf>
    <xf numFmtId="184" fontId="0" fillId="5" borderId="18" xfId="0" applyNumberFormat="1" applyFill="1" applyBorder="1" applyAlignment="1" applyProtection="1">
      <alignment horizontal="right" vertical="center"/>
      <protection hidden="1"/>
    </xf>
    <xf numFmtId="0" fontId="4" fillId="9" borderId="16" xfId="0" applyFont="1" applyFill="1" applyBorder="1" applyAlignment="1">
      <alignment horizontal="center" vertical="center"/>
    </xf>
    <xf numFmtId="0" fontId="4" fillId="9" borderId="17" xfId="0" applyFont="1" applyFill="1" applyBorder="1" applyAlignment="1">
      <alignment horizontal="center" vertical="center"/>
    </xf>
    <xf numFmtId="0" fontId="4" fillId="9" borderId="18" xfId="0" applyFont="1" applyFill="1" applyBorder="1" applyAlignment="1">
      <alignment horizontal="center" vertical="center"/>
    </xf>
    <xf numFmtId="192" fontId="12" fillId="0" borderId="58" xfId="0" applyNumberFormat="1" applyFont="1" applyBorder="1" applyAlignment="1">
      <alignment horizontal="center" vertical="center"/>
    </xf>
    <xf numFmtId="0" fontId="13" fillId="5" borderId="0" xfId="0" applyFont="1" applyFill="1" applyAlignment="1">
      <alignment horizontal="center"/>
    </xf>
    <xf numFmtId="0" fontId="4" fillId="9" borderId="23" xfId="0" applyFont="1" applyFill="1" applyBorder="1" applyAlignment="1">
      <alignment horizontal="center" vertical="center" shrinkToFit="1"/>
    </xf>
    <xf numFmtId="0" fontId="4" fillId="9" borderId="26" xfId="0" applyFont="1" applyFill="1" applyBorder="1" applyAlignment="1">
      <alignment horizontal="center" vertical="center" shrinkToFit="1"/>
    </xf>
    <xf numFmtId="0" fontId="4" fillId="9" borderId="4" xfId="0" applyFont="1" applyFill="1" applyBorder="1" applyAlignment="1">
      <alignment horizontal="center" vertical="center" shrinkToFit="1"/>
    </xf>
    <xf numFmtId="184" fontId="0" fillId="5" borderId="23" xfId="0" applyNumberFormat="1" applyFill="1" applyBorder="1" applyAlignment="1" applyProtection="1">
      <alignment horizontal="right" vertical="center"/>
      <protection hidden="1"/>
    </xf>
    <xf numFmtId="184" fontId="0" fillId="5" borderId="26" xfId="0" applyNumberFormat="1" applyFill="1" applyBorder="1" applyAlignment="1" applyProtection="1">
      <alignment horizontal="right" vertical="center"/>
      <protection hidden="1"/>
    </xf>
    <xf numFmtId="184" fontId="0" fillId="5" borderId="4" xfId="0" applyNumberFormat="1" applyFill="1" applyBorder="1" applyAlignment="1" applyProtection="1">
      <alignment horizontal="right" vertical="center"/>
      <protection hidden="1"/>
    </xf>
    <xf numFmtId="0" fontId="0" fillId="9" borderId="16" xfId="0" applyFill="1" applyBorder="1" applyAlignment="1">
      <alignment horizontal="center" vertical="center" wrapText="1"/>
    </xf>
    <xf numFmtId="0" fontId="0" fillId="9" borderId="17" xfId="0" applyFill="1" applyBorder="1" applyAlignment="1">
      <alignment horizontal="center" vertical="center" wrapText="1"/>
    </xf>
    <xf numFmtId="3" fontId="9" fillId="7" borderId="91" xfId="0" applyNumberFormat="1" applyFont="1" applyFill="1" applyBorder="1" applyAlignment="1" applyProtection="1">
      <alignment horizontal="center" vertical="center"/>
      <protection locked="0"/>
    </xf>
    <xf numFmtId="3" fontId="9" fillId="7" borderId="92" xfId="0" applyNumberFormat="1" applyFont="1" applyFill="1" applyBorder="1" applyAlignment="1" applyProtection="1">
      <alignment horizontal="center" vertical="center"/>
      <protection locked="0"/>
    </xf>
    <xf numFmtId="3" fontId="9" fillId="7" borderId="93" xfId="0" applyNumberFormat="1" applyFont="1" applyFill="1" applyBorder="1" applyAlignment="1" applyProtection="1">
      <alignment horizontal="center" vertical="center"/>
      <protection locked="0"/>
    </xf>
    <xf numFmtId="3" fontId="9" fillId="7" borderId="94" xfId="0" applyNumberFormat="1" applyFont="1" applyFill="1" applyBorder="1" applyAlignment="1" applyProtection="1">
      <alignment horizontal="center" vertical="center"/>
      <protection locked="0"/>
    </xf>
    <xf numFmtId="3" fontId="9" fillId="7" borderId="95" xfId="0" applyNumberFormat="1" applyFont="1" applyFill="1" applyBorder="1" applyAlignment="1" applyProtection="1">
      <alignment horizontal="center" vertical="center"/>
      <protection locked="0"/>
    </xf>
    <xf numFmtId="3" fontId="9" fillId="7" borderId="96" xfId="0" applyNumberFormat="1" applyFont="1" applyFill="1" applyBorder="1" applyAlignment="1" applyProtection="1">
      <alignment horizontal="center" vertical="center"/>
      <protection locked="0"/>
    </xf>
    <xf numFmtId="3" fontId="9" fillId="7" borderId="97" xfId="0" applyNumberFormat="1" applyFont="1" applyFill="1" applyBorder="1" applyAlignment="1" applyProtection="1">
      <alignment horizontal="center" vertical="center"/>
      <protection locked="0"/>
    </xf>
    <xf numFmtId="3" fontId="9" fillId="7" borderId="98" xfId="0" applyNumberFormat="1" applyFont="1" applyFill="1" applyBorder="1" applyAlignment="1" applyProtection="1">
      <alignment horizontal="center" vertical="center"/>
      <protection locked="0"/>
    </xf>
    <xf numFmtId="3" fontId="9" fillId="7" borderId="99" xfId="0" applyNumberFormat="1" applyFont="1" applyFill="1" applyBorder="1" applyAlignment="1" applyProtection="1">
      <alignment horizontal="center" vertical="center"/>
      <protection locked="0"/>
    </xf>
    <xf numFmtId="0" fontId="3" fillId="0" borderId="84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38" fontId="1" fillId="0" borderId="29" xfId="2" applyFont="1" applyBorder="1" applyAlignment="1" applyProtection="1">
      <alignment vertical="center"/>
    </xf>
    <xf numFmtId="38" fontId="1" fillId="0" borderId="35" xfId="2" applyFont="1" applyBorder="1" applyAlignment="1" applyProtection="1">
      <alignment vertical="center"/>
    </xf>
    <xf numFmtId="38" fontId="1" fillId="0" borderId="40" xfId="2" applyFont="1" applyBorder="1" applyAlignment="1" applyProtection="1">
      <alignment vertical="center"/>
    </xf>
    <xf numFmtId="38" fontId="9" fillId="0" borderId="14" xfId="2" applyFont="1" applyBorder="1" applyAlignment="1" applyProtection="1">
      <alignment vertical="center"/>
    </xf>
    <xf numFmtId="38" fontId="6" fillId="0" borderId="14" xfId="2" applyFont="1" applyBorder="1" applyAlignment="1" applyProtection="1">
      <alignment vertical="center"/>
    </xf>
    <xf numFmtId="0" fontId="1" fillId="0" borderId="29" xfId="0" applyFont="1" applyBorder="1" applyAlignment="1">
      <alignment vertical="center"/>
    </xf>
    <xf numFmtId="0" fontId="1" fillId="0" borderId="35" xfId="0" applyFont="1" applyBorder="1" applyAlignment="1">
      <alignment vertical="center"/>
    </xf>
    <xf numFmtId="0" fontId="1" fillId="0" borderId="40" xfId="0" applyFont="1" applyBorder="1" applyAlignment="1">
      <alignment vertical="center"/>
    </xf>
    <xf numFmtId="3" fontId="1" fillId="0" borderId="29" xfId="0" applyNumberFormat="1" applyFont="1" applyBorder="1" applyAlignment="1">
      <alignment vertical="center"/>
    </xf>
    <xf numFmtId="3" fontId="1" fillId="0" borderId="35" xfId="0" applyNumberFormat="1" applyFont="1" applyBorder="1" applyAlignment="1">
      <alignment vertical="center"/>
    </xf>
    <xf numFmtId="3" fontId="1" fillId="0" borderId="40" xfId="0" applyNumberFormat="1" applyFont="1" applyBorder="1" applyAlignment="1">
      <alignment vertical="center"/>
    </xf>
    <xf numFmtId="0" fontId="3" fillId="0" borderId="84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1" fillId="3" borderId="29" xfId="0" applyFont="1" applyFill="1" applyBorder="1" applyAlignment="1">
      <alignment vertical="center"/>
    </xf>
    <xf numFmtId="0" fontId="1" fillId="3" borderId="35" xfId="0" applyFont="1" applyFill="1" applyBorder="1" applyAlignment="1">
      <alignment vertical="center"/>
    </xf>
    <xf numFmtId="0" fontId="1" fillId="3" borderId="40" xfId="0" applyFont="1" applyFill="1" applyBorder="1" applyAlignment="1">
      <alignment vertical="center"/>
    </xf>
    <xf numFmtId="3" fontId="1" fillId="0" borderId="29" xfId="0" applyNumberFormat="1" applyFont="1" applyBorder="1" applyAlignment="1">
      <alignment horizontal="center" vertical="center"/>
    </xf>
    <xf numFmtId="3" fontId="1" fillId="0" borderId="35" xfId="0" applyNumberFormat="1" applyFont="1" applyBorder="1" applyAlignment="1">
      <alignment horizontal="center" vertical="center"/>
    </xf>
    <xf numFmtId="3" fontId="1" fillId="0" borderId="40" xfId="0" applyNumberFormat="1" applyFont="1" applyBorder="1" applyAlignment="1">
      <alignment horizontal="center" vertical="center"/>
    </xf>
    <xf numFmtId="38" fontId="1" fillId="11" borderId="29" xfId="2" applyFont="1" applyFill="1" applyBorder="1" applyAlignment="1" applyProtection="1">
      <alignment vertical="center"/>
    </xf>
    <xf numFmtId="38" fontId="1" fillId="11" borderId="35" xfId="2" applyFont="1" applyFill="1" applyBorder="1" applyAlignment="1" applyProtection="1">
      <alignment vertical="center"/>
    </xf>
    <xf numFmtId="38" fontId="1" fillId="11" borderId="40" xfId="2" applyFont="1" applyFill="1" applyBorder="1" applyAlignment="1" applyProtection="1">
      <alignment vertical="center"/>
    </xf>
    <xf numFmtId="38" fontId="1" fillId="0" borderId="57" xfId="2" applyFont="1" applyBorder="1" applyAlignment="1" applyProtection="1">
      <alignment vertical="center"/>
    </xf>
    <xf numFmtId="38" fontId="1" fillId="0" borderId="90" xfId="2" applyFont="1" applyBorder="1" applyAlignment="1" applyProtection="1">
      <alignment vertical="center"/>
    </xf>
    <xf numFmtId="38" fontId="1" fillId="0" borderId="25" xfId="2" applyFont="1" applyBorder="1" applyAlignment="1" applyProtection="1">
      <alignment vertical="center"/>
    </xf>
    <xf numFmtId="38" fontId="1" fillId="0" borderId="12" xfId="2" applyFont="1" applyBorder="1" applyAlignment="1" applyProtection="1">
      <alignment vertical="center"/>
    </xf>
    <xf numFmtId="38" fontId="1" fillId="0" borderId="30" xfId="2" applyFont="1" applyBorder="1" applyAlignment="1" applyProtection="1">
      <alignment vertical="center"/>
    </xf>
    <xf numFmtId="38" fontId="1" fillId="0" borderId="31" xfId="2" applyFont="1" applyBorder="1" applyAlignment="1" applyProtection="1">
      <alignment vertical="center"/>
    </xf>
    <xf numFmtId="0" fontId="3" fillId="0" borderId="65" xfId="0" applyFont="1" applyBorder="1" applyAlignment="1">
      <alignment horizontal="center" vertical="center"/>
    </xf>
    <xf numFmtId="0" fontId="3" fillId="0" borderId="66" xfId="0" applyFont="1" applyBorder="1" applyAlignment="1">
      <alignment horizontal="center" vertical="center"/>
    </xf>
    <xf numFmtId="3" fontId="0" fillId="17" borderId="8" xfId="0" applyNumberFormat="1" applyFill="1" applyBorder="1" applyAlignment="1">
      <alignment horizontal="center" vertical="center"/>
    </xf>
    <xf numFmtId="0" fontId="0" fillId="17" borderId="10" xfId="0" applyFill="1" applyBorder="1"/>
    <xf numFmtId="0" fontId="0" fillId="17" borderId="55" xfId="0" applyFill="1" applyBorder="1"/>
    <xf numFmtId="0" fontId="0" fillId="17" borderId="31" xfId="0" applyFill="1" applyBorder="1"/>
    <xf numFmtId="0" fontId="3" fillId="0" borderId="7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3" fontId="1" fillId="0" borderId="14" xfId="0" applyNumberFormat="1" applyFont="1" applyBorder="1" applyAlignment="1">
      <alignment horizontal="right" vertical="center"/>
    </xf>
    <xf numFmtId="0" fontId="1" fillId="0" borderId="14" xfId="0" applyFont="1" applyBorder="1" applyAlignment="1">
      <alignment horizontal="right" vertical="center"/>
    </xf>
    <xf numFmtId="0" fontId="1" fillId="0" borderId="20" xfId="0" applyFont="1" applyBorder="1" applyAlignment="1">
      <alignment horizontal="right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3" fontId="1" fillId="0" borderId="29" xfId="0" applyNumberFormat="1" applyFont="1" applyBorder="1" applyAlignment="1">
      <alignment horizontal="right" vertical="center"/>
    </xf>
    <xf numFmtId="3" fontId="1" fillId="0" borderId="35" xfId="0" applyNumberFormat="1" applyFont="1" applyBorder="1" applyAlignment="1">
      <alignment horizontal="right" vertical="center"/>
    </xf>
    <xf numFmtId="3" fontId="1" fillId="0" borderId="40" xfId="0" applyNumberFormat="1" applyFont="1" applyBorder="1" applyAlignment="1">
      <alignment horizontal="right" vertical="center"/>
    </xf>
    <xf numFmtId="38" fontId="1" fillId="0" borderId="29" xfId="2" applyBorder="1" applyAlignment="1" applyProtection="1">
      <alignment horizontal="right" vertical="center"/>
    </xf>
    <xf numFmtId="38" fontId="1" fillId="0" borderId="35" xfId="2" applyBorder="1" applyAlignment="1" applyProtection="1">
      <alignment horizontal="right" vertical="center"/>
    </xf>
    <xf numFmtId="38" fontId="1" fillId="0" borderId="40" xfId="2" applyBorder="1" applyAlignment="1" applyProtection="1">
      <alignment horizontal="right" vertical="center"/>
    </xf>
    <xf numFmtId="0" fontId="0" fillId="0" borderId="24" xfId="0" applyBorder="1" applyAlignment="1">
      <alignment horizontal="center"/>
    </xf>
    <xf numFmtId="0" fontId="1" fillId="0" borderId="29" xfId="0" applyFont="1" applyBorder="1" applyAlignment="1">
      <alignment horizontal="right" vertical="center"/>
    </xf>
    <xf numFmtId="0" fontId="1" fillId="0" borderId="35" xfId="0" applyFont="1" applyBorder="1" applyAlignment="1">
      <alignment horizontal="right" vertical="center"/>
    </xf>
    <xf numFmtId="0" fontId="1" fillId="0" borderId="40" xfId="0" applyFont="1" applyBorder="1" applyAlignment="1">
      <alignment horizontal="right" vertical="center"/>
    </xf>
    <xf numFmtId="38" fontId="1" fillId="0" borderId="29" xfId="2" applyFont="1" applyBorder="1" applyAlignment="1" applyProtection="1">
      <alignment horizontal="right" vertical="center"/>
    </xf>
    <xf numFmtId="38" fontId="1" fillId="0" borderId="35" xfId="2" applyFont="1" applyBorder="1" applyAlignment="1" applyProtection="1">
      <alignment horizontal="right" vertical="center"/>
    </xf>
    <xf numFmtId="38" fontId="1" fillId="0" borderId="40" xfId="2" applyFont="1" applyBorder="1" applyAlignment="1" applyProtection="1">
      <alignment horizontal="right" vertical="center"/>
    </xf>
    <xf numFmtId="0" fontId="3" fillId="0" borderId="63" xfId="0" applyFont="1" applyBorder="1" applyAlignment="1">
      <alignment horizontal="center"/>
    </xf>
    <xf numFmtId="0" fontId="3" fillId="0" borderId="37" xfId="0" applyFont="1" applyBorder="1" applyAlignment="1">
      <alignment horizontal="center"/>
    </xf>
    <xf numFmtId="0" fontId="3" fillId="0" borderId="64" xfId="0" applyFont="1" applyBorder="1" applyAlignment="1">
      <alignment horizontal="center"/>
    </xf>
    <xf numFmtId="0" fontId="3" fillId="0" borderId="67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10" fontId="1" fillId="17" borderId="8" xfId="0" applyNumberFormat="1" applyFont="1" applyFill="1" applyBorder="1" applyAlignment="1">
      <alignment horizontal="center" vertical="center"/>
    </xf>
    <xf numFmtId="10" fontId="1" fillId="17" borderId="10" xfId="0" applyNumberFormat="1" applyFont="1" applyFill="1" applyBorder="1" applyAlignment="1">
      <alignment horizontal="center" vertical="center"/>
    </xf>
    <xf numFmtId="10" fontId="1" fillId="17" borderId="55" xfId="0" applyNumberFormat="1" applyFont="1" applyFill="1" applyBorder="1" applyAlignment="1">
      <alignment horizontal="center" vertical="center"/>
    </xf>
    <xf numFmtId="10" fontId="1" fillId="17" borderId="31" xfId="0" applyNumberFormat="1" applyFont="1" applyFill="1" applyBorder="1" applyAlignment="1">
      <alignment horizontal="center" vertical="center"/>
    </xf>
    <xf numFmtId="38" fontId="3" fillId="0" borderId="29" xfId="2" applyFont="1" applyBorder="1" applyAlignment="1" applyProtection="1">
      <alignment vertical="center"/>
    </xf>
    <xf numFmtId="38" fontId="3" fillId="0" borderId="35" xfId="2" applyFont="1" applyBorder="1" applyAlignment="1" applyProtection="1">
      <alignment vertical="center"/>
    </xf>
    <xf numFmtId="38" fontId="3" fillId="0" borderId="40" xfId="2" applyFont="1" applyBorder="1" applyAlignment="1" applyProtection="1">
      <alignment vertical="center"/>
    </xf>
    <xf numFmtId="0" fontId="0" fillId="3" borderId="73" xfId="0" applyFill="1" applyBorder="1"/>
    <xf numFmtId="38" fontId="1" fillId="3" borderId="39" xfId="2" applyFill="1" applyBorder="1" applyAlignment="1" applyProtection="1"/>
    <xf numFmtId="0" fontId="0" fillId="0" borderId="74" xfId="0" applyBorder="1" applyAlignment="1">
      <alignment horizontal="center"/>
    </xf>
    <xf numFmtId="0" fontId="0" fillId="0" borderId="75" xfId="0" applyBorder="1" applyAlignment="1">
      <alignment horizontal="center"/>
    </xf>
    <xf numFmtId="0" fontId="0" fillId="0" borderId="57" xfId="0" applyBorder="1"/>
    <xf numFmtId="0" fontId="0" fillId="0" borderId="28" xfId="0" applyBorder="1"/>
    <xf numFmtId="38" fontId="1" fillId="3" borderId="36" xfId="2" applyFill="1" applyBorder="1" applyAlignment="1" applyProtection="1"/>
    <xf numFmtId="38" fontId="1" fillId="10" borderId="36" xfId="2" applyFill="1" applyBorder="1" applyAlignment="1" applyProtection="1"/>
    <xf numFmtId="38" fontId="1" fillId="10" borderId="23" xfId="2" applyFill="1" applyBorder="1" applyAlignment="1" applyProtection="1"/>
    <xf numFmtId="38" fontId="1" fillId="0" borderId="23" xfId="2" applyBorder="1" applyAlignment="1" applyProtection="1"/>
    <xf numFmtId="38" fontId="1" fillId="0" borderId="4" xfId="2" applyBorder="1" applyAlignment="1" applyProtection="1"/>
    <xf numFmtId="38" fontId="1" fillId="10" borderId="39" xfId="2" applyFill="1" applyBorder="1" applyAlignment="1" applyProtection="1"/>
    <xf numFmtId="57" fontId="0" fillId="3" borderId="62" xfId="0" applyNumberFormat="1" applyFill="1" applyBorder="1" applyAlignment="1">
      <alignment horizontal="center"/>
    </xf>
    <xf numFmtId="57" fontId="0" fillId="3" borderId="71" xfId="0" applyNumberFormat="1" applyFill="1" applyBorder="1" applyAlignment="1">
      <alignment horizontal="center"/>
    </xf>
    <xf numFmtId="0" fontId="0" fillId="3" borderId="65" xfId="0" applyFill="1" applyBorder="1"/>
    <xf numFmtId="38" fontId="1" fillId="3" borderId="38" xfId="2" applyFill="1" applyBorder="1" applyAlignment="1" applyProtection="1"/>
    <xf numFmtId="0" fontId="3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55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38" fontId="1" fillId="10" borderId="38" xfId="2" applyFill="1" applyBorder="1" applyAlignment="1" applyProtection="1"/>
    <xf numFmtId="38" fontId="0" fillId="0" borderId="25" xfId="0" applyNumberFormat="1" applyBorder="1"/>
    <xf numFmtId="0" fontId="0" fillId="0" borderId="22" xfId="0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57" fontId="0" fillId="3" borderId="8" xfId="0" applyNumberFormat="1" applyFill="1" applyBorder="1" applyAlignment="1">
      <alignment horizontal="center"/>
    </xf>
    <xf numFmtId="0" fontId="0" fillId="0" borderId="65" xfId="0" applyBorder="1" applyAlignment="1">
      <alignment horizontal="center" vertical="center"/>
    </xf>
    <xf numFmtId="0" fontId="0" fillId="0" borderId="73" xfId="0" applyBorder="1" applyAlignment="1">
      <alignment horizontal="center" vertical="center"/>
    </xf>
    <xf numFmtId="57" fontId="4" fillId="0" borderId="0" xfId="0" applyNumberFormat="1" applyFont="1"/>
    <xf numFmtId="0" fontId="4" fillId="0" borderId="0" xfId="0" applyFont="1"/>
    <xf numFmtId="49" fontId="3" fillId="0" borderId="0" xfId="0" applyNumberFormat="1" applyFont="1" applyAlignment="1">
      <alignment horizontal="right" vertical="distributed"/>
    </xf>
    <xf numFmtId="0" fontId="0" fillId="0" borderId="0" xfId="0"/>
    <xf numFmtId="0" fontId="0" fillId="0" borderId="0" xfId="0" applyAlignment="1">
      <alignment horizontal="left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10" borderId="63" xfId="0" applyFont="1" applyFill="1" applyBorder="1" applyAlignment="1">
      <alignment horizontal="center"/>
    </xf>
    <xf numFmtId="0" fontId="0" fillId="10" borderId="64" xfId="0" applyFill="1" applyBorder="1"/>
    <xf numFmtId="0" fontId="3" fillId="10" borderId="64" xfId="0" applyFont="1" applyFill="1" applyBorder="1" applyAlignment="1">
      <alignment horizontal="center"/>
    </xf>
    <xf numFmtId="57" fontId="0" fillId="3" borderId="55" xfId="0" applyNumberFormat="1" applyFill="1" applyBorder="1" applyAlignment="1">
      <alignment horizontal="center"/>
    </xf>
    <xf numFmtId="38" fontId="1" fillId="3" borderId="40" xfId="2" applyFill="1" applyBorder="1" applyAlignment="1" applyProtection="1"/>
    <xf numFmtId="0" fontId="0" fillId="3" borderId="66" xfId="0" applyFill="1" applyBorder="1"/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3" fillId="0" borderId="11" xfId="0" applyFont="1" applyBorder="1" applyAlignment="1">
      <alignment horizontal="center" vertical="top"/>
    </xf>
    <xf numFmtId="0" fontId="3" fillId="0" borderId="12" xfId="0" applyFont="1" applyBorder="1" applyAlignment="1">
      <alignment horizontal="center" vertical="top"/>
    </xf>
    <xf numFmtId="179" fontId="3" fillId="3" borderId="11" xfId="0" applyNumberFormat="1" applyFont="1" applyFill="1" applyBorder="1" applyAlignment="1">
      <alignment horizontal="center" vertical="top"/>
    </xf>
    <xf numFmtId="179" fontId="3" fillId="3" borderId="12" xfId="0" applyNumberFormat="1" applyFont="1" applyFill="1" applyBorder="1" applyAlignment="1">
      <alignment horizontal="center" vertical="top"/>
    </xf>
    <xf numFmtId="0" fontId="0" fillId="0" borderId="71" xfId="0" applyBorder="1" applyAlignment="1">
      <alignment horizontal="right"/>
    </xf>
    <xf numFmtId="0" fontId="0" fillId="0" borderId="72" xfId="0" applyBorder="1" applyAlignment="1">
      <alignment horizontal="right"/>
    </xf>
    <xf numFmtId="38" fontId="1" fillId="0" borderId="30" xfId="2" applyBorder="1" applyAlignment="1" applyProtection="1"/>
    <xf numFmtId="38" fontId="1" fillId="0" borderId="27" xfId="2" applyBorder="1" applyAlignment="1" applyProtection="1"/>
    <xf numFmtId="0" fontId="3" fillId="0" borderId="11" xfId="0" applyFont="1" applyBorder="1" applyAlignment="1">
      <alignment horizontal="right" vertical="top"/>
    </xf>
    <xf numFmtId="0" fontId="3" fillId="0" borderId="12" xfId="0" applyFont="1" applyBorder="1" applyAlignment="1">
      <alignment horizontal="right" vertical="top"/>
    </xf>
    <xf numFmtId="179" fontId="3" fillId="0" borderId="55" xfId="0" applyNumberFormat="1" applyFont="1" applyBorder="1" applyAlignment="1">
      <alignment horizontal="center" vertical="top"/>
    </xf>
    <xf numFmtId="179" fontId="3" fillId="0" borderId="31" xfId="0" applyNumberFormat="1" applyFont="1" applyBorder="1" applyAlignment="1">
      <alignment horizontal="center" vertical="top"/>
    </xf>
    <xf numFmtId="38" fontId="1" fillId="10" borderId="40" xfId="2" applyFill="1" applyBorder="1" applyAlignment="1" applyProtection="1"/>
    <xf numFmtId="38" fontId="1" fillId="10" borderId="30" xfId="2" applyFill="1" applyBorder="1" applyAlignment="1" applyProtection="1"/>
    <xf numFmtId="38" fontId="1" fillId="0" borderId="23" xfId="2" applyBorder="1" applyAlignment="1" applyProtection="1">
      <alignment horizontal="right"/>
    </xf>
    <xf numFmtId="38" fontId="1" fillId="0" borderId="4" xfId="2" applyBorder="1" applyAlignment="1" applyProtection="1">
      <alignment horizontal="right"/>
    </xf>
    <xf numFmtId="38" fontId="1" fillId="0" borderId="16" xfId="2" applyBorder="1" applyAlignment="1" applyProtection="1">
      <alignment horizontal="right"/>
    </xf>
    <xf numFmtId="38" fontId="1" fillId="0" borderId="18" xfId="2" applyBorder="1" applyAlignment="1" applyProtection="1">
      <alignment horizontal="right"/>
    </xf>
    <xf numFmtId="38" fontId="1" fillId="11" borderId="29" xfId="2" applyFont="1" applyFill="1" applyBorder="1" applyAlignment="1" applyProtection="1">
      <alignment horizontal="right" vertical="center"/>
    </xf>
    <xf numFmtId="38" fontId="1" fillId="11" borderId="35" xfId="2" applyFont="1" applyFill="1" applyBorder="1" applyAlignment="1" applyProtection="1">
      <alignment horizontal="right" vertical="center"/>
    </xf>
    <xf numFmtId="38" fontId="1" fillId="11" borderId="40" xfId="2" applyFont="1" applyFill="1" applyBorder="1" applyAlignment="1" applyProtection="1">
      <alignment horizontal="right" vertical="center"/>
    </xf>
    <xf numFmtId="0" fontId="0" fillId="0" borderId="29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3" fillId="0" borderId="68" xfId="0" applyFont="1" applyBorder="1" applyAlignment="1">
      <alignment horizontal="center" vertical="center"/>
    </xf>
    <xf numFmtId="0" fontId="3" fillId="0" borderId="53" xfId="0" applyFont="1" applyBorder="1" applyAlignment="1">
      <alignment horizontal="center" vertical="center"/>
    </xf>
    <xf numFmtId="0" fontId="3" fillId="0" borderId="78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1" fillId="3" borderId="29" xfId="0" applyFont="1" applyFill="1" applyBorder="1" applyAlignment="1">
      <alignment horizontal="center" vertical="center"/>
    </xf>
    <xf numFmtId="0" fontId="1" fillId="3" borderId="35" xfId="0" applyFont="1" applyFill="1" applyBorder="1" applyAlignment="1">
      <alignment horizontal="center" vertical="center"/>
    </xf>
    <xf numFmtId="0" fontId="1" fillId="3" borderId="40" xfId="0" applyFont="1" applyFill="1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54" xfId="0" applyFont="1" applyBorder="1" applyAlignment="1">
      <alignment horizontal="center" vertical="center"/>
    </xf>
    <xf numFmtId="0" fontId="3" fillId="0" borderId="89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72" xfId="0" applyFont="1" applyBorder="1" applyAlignment="1">
      <alignment horizontal="center" vertical="center"/>
    </xf>
    <xf numFmtId="38" fontId="1" fillId="0" borderId="29" xfId="2" applyBorder="1" applyAlignment="1" applyProtection="1">
      <alignment vertical="center"/>
    </xf>
    <xf numFmtId="38" fontId="1" fillId="0" borderId="35" xfId="2" applyBorder="1" applyAlignment="1" applyProtection="1">
      <alignment vertical="center"/>
    </xf>
    <xf numFmtId="38" fontId="1" fillId="0" borderId="40" xfId="2" applyBorder="1" applyAlignment="1" applyProtection="1">
      <alignment vertical="center"/>
    </xf>
    <xf numFmtId="38" fontId="0" fillId="17" borderId="8" xfId="2" applyFont="1" applyFill="1" applyBorder="1" applyAlignment="1" applyProtection="1">
      <alignment horizontal="center" vertical="center"/>
    </xf>
    <xf numFmtId="38" fontId="0" fillId="17" borderId="10" xfId="2" applyFont="1" applyFill="1" applyBorder="1" applyAlignment="1" applyProtection="1">
      <alignment horizontal="center" vertical="center"/>
    </xf>
    <xf numFmtId="38" fontId="0" fillId="17" borderId="55" xfId="2" applyFont="1" applyFill="1" applyBorder="1" applyAlignment="1" applyProtection="1">
      <alignment horizontal="center" vertical="center"/>
    </xf>
    <xf numFmtId="38" fontId="0" fillId="17" borderId="31" xfId="2" applyFont="1" applyFill="1" applyBorder="1" applyAlignment="1" applyProtection="1">
      <alignment horizontal="center" vertical="center"/>
    </xf>
    <xf numFmtId="0" fontId="3" fillId="0" borderId="88" xfId="0" applyFont="1" applyBorder="1" applyAlignment="1">
      <alignment horizontal="center" vertical="center"/>
    </xf>
    <xf numFmtId="0" fontId="3" fillId="0" borderId="81" xfId="0" applyFont="1" applyBorder="1" applyAlignment="1">
      <alignment horizontal="center" vertical="center"/>
    </xf>
    <xf numFmtId="0" fontId="3" fillId="0" borderId="83" xfId="0" applyFont="1" applyBorder="1" applyAlignment="1">
      <alignment horizontal="center" vertical="center"/>
    </xf>
    <xf numFmtId="0" fontId="3" fillId="0" borderId="7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66" xfId="0" applyBorder="1" applyAlignment="1">
      <alignment horizontal="center" vertical="center"/>
    </xf>
    <xf numFmtId="10" fontId="0" fillId="17" borderId="8" xfId="0" applyNumberFormat="1" applyFill="1" applyBorder="1" applyAlignment="1">
      <alignment horizontal="center" vertical="center"/>
    </xf>
    <xf numFmtId="0" fontId="0" fillId="17" borderId="10" xfId="0" applyFill="1" applyBorder="1" applyAlignment="1">
      <alignment horizontal="center" vertical="center"/>
    </xf>
    <xf numFmtId="0" fontId="0" fillId="17" borderId="55" xfId="0" applyFill="1" applyBorder="1" applyAlignment="1">
      <alignment horizontal="center" vertical="center"/>
    </xf>
    <xf numFmtId="0" fontId="0" fillId="17" borderId="31" xfId="0" applyFill="1" applyBorder="1" applyAlignment="1">
      <alignment horizontal="center" vertical="center"/>
    </xf>
    <xf numFmtId="0" fontId="1" fillId="17" borderId="10" xfId="0" applyFont="1" applyFill="1" applyBorder="1" applyAlignment="1">
      <alignment horizontal="center" vertical="center"/>
    </xf>
    <xf numFmtId="0" fontId="1" fillId="17" borderId="55" xfId="0" applyFont="1" applyFill="1" applyBorder="1" applyAlignment="1">
      <alignment horizontal="center" vertical="center"/>
    </xf>
    <xf numFmtId="0" fontId="1" fillId="17" borderId="31" xfId="0" applyFont="1" applyFill="1" applyBorder="1" applyAlignment="1">
      <alignment horizontal="center" vertical="center"/>
    </xf>
    <xf numFmtId="0" fontId="3" fillId="0" borderId="69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38" fontId="1" fillId="0" borderId="5" xfId="2" applyBorder="1" applyAlignment="1" applyProtection="1">
      <alignment horizontal="right"/>
    </xf>
    <xf numFmtId="38" fontId="1" fillId="0" borderId="70" xfId="2" applyBorder="1" applyAlignment="1" applyProtection="1">
      <alignment horizontal="right"/>
    </xf>
    <xf numFmtId="0" fontId="3" fillId="0" borderId="1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28" fillId="0" borderId="1" xfId="0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/>
    </xf>
    <xf numFmtId="3" fontId="0" fillId="17" borderId="10" xfId="0" applyNumberFormat="1" applyFill="1" applyBorder="1" applyAlignment="1">
      <alignment horizontal="center" vertical="center"/>
    </xf>
    <xf numFmtId="3" fontId="0" fillId="17" borderId="55" xfId="0" applyNumberFormat="1" applyFill="1" applyBorder="1" applyAlignment="1">
      <alignment horizontal="center" vertical="center"/>
    </xf>
    <xf numFmtId="3" fontId="0" fillId="17" borderId="31" xfId="0" applyNumberFormat="1" applyFill="1" applyBorder="1" applyAlignment="1">
      <alignment horizontal="center" vertical="center"/>
    </xf>
    <xf numFmtId="38" fontId="1" fillId="0" borderId="29" xfId="2" applyFont="1" applyBorder="1" applyAlignment="1" applyProtection="1">
      <alignment horizontal="center" vertical="center"/>
    </xf>
    <xf numFmtId="38" fontId="1" fillId="0" borderId="35" xfId="2" applyFont="1" applyBorder="1" applyAlignment="1" applyProtection="1">
      <alignment horizontal="center" vertical="center"/>
    </xf>
    <xf numFmtId="38" fontId="1" fillId="0" borderId="40" xfId="2" applyFont="1" applyBorder="1" applyAlignment="1" applyProtection="1">
      <alignment horizontal="center" vertical="center"/>
    </xf>
    <xf numFmtId="0" fontId="3" fillId="0" borderId="82" xfId="0" applyFont="1" applyBorder="1" applyAlignment="1">
      <alignment horizontal="center" vertical="center"/>
    </xf>
    <xf numFmtId="0" fontId="0" fillId="17" borderId="0" xfId="0" applyFill="1"/>
    <xf numFmtId="0" fontId="0" fillId="0" borderId="102" xfId="0" applyBorder="1"/>
    <xf numFmtId="0" fontId="0" fillId="0" borderId="17" xfId="0" applyBorder="1"/>
    <xf numFmtId="0" fontId="0" fillId="0" borderId="18" xfId="0" applyBorder="1"/>
    <xf numFmtId="0" fontId="0" fillId="0" borderId="14" xfId="0" applyBorder="1" applyAlignment="1">
      <alignment horizontal="center" vertical="center"/>
    </xf>
    <xf numFmtId="183" fontId="0" fillId="18" borderId="14" xfId="0" applyNumberFormat="1" applyFill="1" applyBorder="1" applyAlignment="1">
      <alignment horizontal="center" vertical="center"/>
    </xf>
    <xf numFmtId="188" fontId="18" fillId="0" borderId="0" xfId="0" applyNumberFormat="1" applyFont="1" applyAlignment="1">
      <alignment horizontal="center"/>
    </xf>
    <xf numFmtId="10" fontId="0" fillId="18" borderId="14" xfId="0" applyNumberFormat="1" applyFill="1" applyBorder="1" applyAlignment="1">
      <alignment horizontal="center" vertical="center"/>
    </xf>
    <xf numFmtId="183" fontId="0" fillId="18" borderId="16" xfId="0" applyNumberFormat="1" applyFill="1" applyBorder="1" applyAlignment="1">
      <alignment horizontal="center" vertical="center"/>
    </xf>
    <xf numFmtId="183" fontId="0" fillId="18" borderId="18" xfId="0" applyNumberFormat="1" applyFill="1" applyBorder="1" applyAlignment="1">
      <alignment horizontal="center" vertical="center"/>
    </xf>
    <xf numFmtId="0" fontId="0" fillId="0" borderId="57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183" fontId="0" fillId="18" borderId="57" xfId="0" applyNumberFormat="1" applyFill="1" applyBorder="1" applyAlignment="1">
      <alignment horizontal="center" vertical="center"/>
    </xf>
    <xf numFmtId="183" fontId="0" fillId="18" borderId="28" xfId="0" applyNumberFormat="1" applyFill="1" applyBorder="1" applyAlignment="1">
      <alignment horizontal="center" vertical="center"/>
    </xf>
    <xf numFmtId="183" fontId="0" fillId="18" borderId="23" xfId="0" applyNumberFormat="1" applyFill="1" applyBorder="1" applyAlignment="1">
      <alignment horizontal="center" vertical="center"/>
    </xf>
    <xf numFmtId="183" fontId="0" fillId="18" borderId="4" xfId="0" applyNumberFormat="1" applyFill="1" applyBorder="1" applyAlignment="1">
      <alignment horizontal="center" vertical="center"/>
    </xf>
    <xf numFmtId="0" fontId="0" fillId="0" borderId="14" xfId="0" applyBorder="1" applyAlignment="1">
      <alignment horizontal="center" vertical="center" wrapText="1"/>
    </xf>
  </cellXfs>
  <cellStyles count="3">
    <cellStyle name="パーセント" xfId="1" builtinId="5"/>
    <cellStyle name="桁区切り" xfId="2" builtinId="6"/>
    <cellStyle name="標準" xfId="0" builtinId="0"/>
  </cellStyles>
  <dxfs count="0"/>
  <tableStyles count="0" defaultTableStyle="TableStyleMedium2" defaultPivotStyle="PivotStyleLight16"/>
  <colors>
    <mruColors>
      <color rgb="FFFFFF99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209549</xdr:colOff>
      <xdr:row>2</xdr:row>
      <xdr:rowOff>298449</xdr:rowOff>
    </xdr:from>
    <xdr:to>
      <xdr:col>10</xdr:col>
      <xdr:colOff>809624</xdr:colOff>
      <xdr:row>4</xdr:row>
      <xdr:rowOff>69849</xdr:rowOff>
    </xdr:to>
    <xdr:sp macro="" textlink="">
      <xdr:nvSpPr>
        <xdr:cNvPr id="1027" name="AutoShape 3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>
          <a:spLocks noChangeArrowheads="1"/>
        </xdr:cNvSpPr>
      </xdr:nvSpPr>
      <xdr:spPr bwMode="auto">
        <a:xfrm>
          <a:off x="2952749" y="984249"/>
          <a:ext cx="1990725" cy="542925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1587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※加入月数が１年（12ヶ月）以外のときに入力してください。</a:t>
          </a:r>
        </a:p>
      </xdr:txBody>
    </xdr:sp>
    <xdr:clientData/>
  </xdr:twoCellAnchor>
  <xdr:twoCellAnchor>
    <xdr:from>
      <xdr:col>1</xdr:col>
      <xdr:colOff>209551</xdr:colOff>
      <xdr:row>6</xdr:row>
      <xdr:rowOff>19050</xdr:rowOff>
    </xdr:from>
    <xdr:to>
      <xdr:col>11</xdr:col>
      <xdr:colOff>876301</xdr:colOff>
      <xdr:row>6</xdr:row>
      <xdr:rowOff>295275</xdr:rowOff>
    </xdr:to>
    <xdr:sp macro="" textlink="">
      <xdr:nvSpPr>
        <xdr:cNvPr id="1030" name="AutoShape 6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SpPr>
          <a:spLocks noChangeArrowheads="1"/>
        </xdr:cNvSpPr>
      </xdr:nvSpPr>
      <xdr:spPr bwMode="auto">
        <a:xfrm>
          <a:off x="419101" y="1790700"/>
          <a:ext cx="5848350" cy="276225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1587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②所得のある方の生年月日や給与等の金額(下記の注意事項を参照）を入力してください。</a:t>
          </a:r>
        </a:p>
      </xdr:txBody>
    </xdr:sp>
    <xdr:clientData/>
  </xdr:twoCellAnchor>
  <xdr:twoCellAnchor>
    <xdr:from>
      <xdr:col>1</xdr:col>
      <xdr:colOff>171450</xdr:colOff>
      <xdr:row>14</xdr:row>
      <xdr:rowOff>28575</xdr:rowOff>
    </xdr:from>
    <xdr:to>
      <xdr:col>8</xdr:col>
      <xdr:colOff>133350</xdr:colOff>
      <xdr:row>14</xdr:row>
      <xdr:rowOff>247650</xdr:rowOff>
    </xdr:to>
    <xdr:sp macro="" textlink="">
      <xdr:nvSpPr>
        <xdr:cNvPr id="1031" name="AutoShape 7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SpPr>
          <a:spLocks noChangeArrowheads="1"/>
        </xdr:cNvSpPr>
      </xdr:nvSpPr>
      <xdr:spPr bwMode="auto">
        <a:xfrm>
          <a:off x="381000" y="6219825"/>
          <a:ext cx="3105150" cy="219075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1587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③国保加入者の数を入力してください。</a:t>
          </a:r>
        </a:p>
      </xdr:txBody>
    </xdr:sp>
    <xdr:clientData/>
  </xdr:twoCellAnchor>
  <xdr:twoCellAnchor>
    <xdr:from>
      <xdr:col>1</xdr:col>
      <xdr:colOff>9525</xdr:colOff>
      <xdr:row>6</xdr:row>
      <xdr:rowOff>333373</xdr:rowOff>
    </xdr:from>
    <xdr:to>
      <xdr:col>11</xdr:col>
      <xdr:colOff>885825</xdr:colOff>
      <xdr:row>6</xdr:row>
      <xdr:rowOff>2114550</xdr:rowOff>
    </xdr:to>
    <xdr:sp macro="" textlink="">
      <xdr:nvSpPr>
        <xdr:cNvPr id="1037" name="Rectangle 13">
          <a:extLs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SpPr>
          <a:spLocks noChangeArrowheads="1"/>
        </xdr:cNvSpPr>
      </xdr:nvSpPr>
      <xdr:spPr bwMode="auto">
        <a:xfrm>
          <a:off x="219075" y="2105023"/>
          <a:ext cx="6057900" cy="1781177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CC99" mc:Ignorable="a14" a14:legacySpreadsheetColorIndex="47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【注意事項】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①給与収入、年金収入は、源泉徴収票などの支払金額を入力してください。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②その他の所得は、営業・農業・不動産・譲渡などの所得の合計額を入力してください。（遺族年金・障害年金・失業手当などの非課税所得は除きます。）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③40歳～64歳の方は、介護保険分が加算されます。</a:t>
          </a:r>
          <a:b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</a:b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④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18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歳以下の方（次の３月３１日までに１８歳に達する方を含みます）は、こども・子育て支援金分（こども分）の均等割額が全額軽減されるため、こども分均等割対象者数には含めないでください。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marL="0" marR="0" lvl="0" indent="0" algn="l" defTabSz="914400" rtl="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en-US" sz="1000" b="0" i="0" baseline="0">
              <a:effectLst/>
              <a:latin typeface="+mn-lt"/>
              <a:ea typeface="+mn-ea"/>
              <a:cs typeface="+mn-cs"/>
            </a:rPr>
            <a:t>⑤</a:t>
          </a:r>
          <a:r>
            <a:rPr lang="ja-JP" altLang="ja-JP" sz="1000" b="0" i="0" baseline="0">
              <a:effectLst/>
              <a:latin typeface="+mn-lt"/>
              <a:ea typeface="+mn-ea"/>
              <a:cs typeface="+mn-cs"/>
            </a:rPr>
            <a:t>世帯主が擬制世帯主の場合は、軽減区分が正確に反映されませんのでご注意ください。</a:t>
          </a:r>
          <a:br>
            <a:rPr lang="en-US" altLang="ja-JP" sz="1000" b="0" i="0" baseline="0">
              <a:effectLst/>
              <a:latin typeface="+mn-lt"/>
              <a:ea typeface="+mn-ea"/>
              <a:cs typeface="+mn-cs"/>
            </a:rPr>
          </a:br>
          <a:r>
            <a:rPr lang="ja-JP" altLang="en-US" sz="1000" b="0" i="0" baseline="0">
              <a:effectLst/>
              <a:latin typeface="+mn-lt"/>
              <a:ea typeface="+mn-ea"/>
              <a:cs typeface="+mn-cs"/>
            </a:rPr>
            <a:t>⑥未就学児の均等割額の軽減は反映されません。</a:t>
          </a:r>
          <a:endParaRPr lang="ja-JP" altLang="ja-JP" sz="1100">
            <a:effectLst/>
          </a:endParaRPr>
        </a:p>
        <a:p>
          <a:pPr algn="l" rtl="0">
            <a:lnSpc>
              <a:spcPts val="1300"/>
            </a:lnSpc>
            <a:defRPr sz="1000"/>
          </a:pP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9</xdr:col>
      <xdr:colOff>342900</xdr:colOff>
      <xdr:row>4</xdr:row>
      <xdr:rowOff>104775</xdr:rowOff>
    </xdr:from>
    <xdr:to>
      <xdr:col>9</xdr:col>
      <xdr:colOff>590550</xdr:colOff>
      <xdr:row>5</xdr:row>
      <xdr:rowOff>95250</xdr:rowOff>
    </xdr:to>
    <xdr:sp macro="" textlink="">
      <xdr:nvSpPr>
        <xdr:cNvPr id="1049" name="AutoShape 25">
          <a:extLst>
            <a:ext uri="{FF2B5EF4-FFF2-40B4-BE49-F238E27FC236}">
              <a16:creationId xmlns:a16="http://schemas.microsoft.com/office/drawing/2014/main" id="{00000000-0008-0000-0000-000019040000}"/>
            </a:ext>
          </a:extLst>
        </xdr:cNvPr>
        <xdr:cNvSpPr>
          <a:spLocks noChangeArrowheads="1"/>
        </xdr:cNvSpPr>
      </xdr:nvSpPr>
      <xdr:spPr bwMode="auto">
        <a:xfrm>
          <a:off x="3952875" y="1571625"/>
          <a:ext cx="247650" cy="180975"/>
        </a:xfrm>
        <a:prstGeom prst="downArrow">
          <a:avLst>
            <a:gd name="adj1" fmla="val 50000"/>
            <a:gd name="adj2" fmla="val 25000"/>
          </a:avLst>
        </a:prstGeom>
        <a:solidFill>
          <a:srgbClr xmlns:mc="http://schemas.openxmlformats.org/markup-compatibility/2006" xmlns:a14="http://schemas.microsoft.com/office/drawing/2010/main" val="0000FF" mc:Ignorable="a14" a14:legacySpreadsheetColorIndex="12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238125</xdr:colOff>
      <xdr:row>13</xdr:row>
      <xdr:rowOff>38100</xdr:rowOff>
    </xdr:from>
    <xdr:to>
      <xdr:col>5</xdr:col>
      <xdr:colOff>228600</xdr:colOff>
      <xdr:row>14</xdr:row>
      <xdr:rowOff>0</xdr:rowOff>
    </xdr:to>
    <xdr:sp macro="" textlink="">
      <xdr:nvSpPr>
        <xdr:cNvPr id="1051" name="AutoShape 27">
          <a:extLst>
            <a:ext uri="{FF2B5EF4-FFF2-40B4-BE49-F238E27FC236}">
              <a16:creationId xmlns:a16="http://schemas.microsoft.com/office/drawing/2014/main" id="{00000000-0008-0000-0000-00001B040000}"/>
            </a:ext>
          </a:extLst>
        </xdr:cNvPr>
        <xdr:cNvSpPr>
          <a:spLocks noChangeArrowheads="1"/>
        </xdr:cNvSpPr>
      </xdr:nvSpPr>
      <xdr:spPr bwMode="auto">
        <a:xfrm>
          <a:off x="2352675" y="5905500"/>
          <a:ext cx="247650" cy="285750"/>
        </a:xfrm>
        <a:prstGeom prst="downArrow">
          <a:avLst>
            <a:gd name="adj1" fmla="val 50000"/>
            <a:gd name="adj2" fmla="val 28846"/>
          </a:avLst>
        </a:prstGeom>
        <a:solidFill>
          <a:srgbClr xmlns:mc="http://schemas.openxmlformats.org/markup-compatibility/2006" xmlns:a14="http://schemas.microsoft.com/office/drawing/2010/main" val="0000FF" mc:Ignorable="a14" a14:legacySpreadsheetColorIndex="12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228600</xdr:colOff>
      <xdr:row>22</xdr:row>
      <xdr:rowOff>85725</xdr:rowOff>
    </xdr:from>
    <xdr:to>
      <xdr:col>12</xdr:col>
      <xdr:colOff>581025</xdr:colOff>
      <xdr:row>28</xdr:row>
      <xdr:rowOff>146050</xdr:rowOff>
    </xdr:to>
    <xdr:sp macro="" textlink="">
      <xdr:nvSpPr>
        <xdr:cNvPr id="2" name="AutoShape 10">
          <a:extLst>
            <a:ext uri="{FF2B5EF4-FFF2-40B4-BE49-F238E27FC236}">
              <a16:creationId xmlns:a16="http://schemas.microsoft.com/office/drawing/2014/main" id="{FA56347A-8DEA-494E-A9C5-CA054659FC01}"/>
            </a:ext>
          </a:extLst>
        </xdr:cNvPr>
        <xdr:cNvSpPr>
          <a:spLocks noChangeArrowheads="1"/>
        </xdr:cNvSpPr>
      </xdr:nvSpPr>
      <xdr:spPr bwMode="auto">
        <a:xfrm>
          <a:off x="4343400" y="9204325"/>
          <a:ext cx="1990725" cy="1660525"/>
        </a:xfrm>
        <a:prstGeom prst="cloudCallout">
          <a:avLst>
            <a:gd name="adj1" fmla="val -100667"/>
            <a:gd name="adj2" fmla="val -51227"/>
          </a:avLst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lnSpc>
              <a:spcPts val="1400"/>
            </a:lnSpc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最高限度額は</a:t>
          </a:r>
          <a:endParaRPr lang="ja-JP" altLang="en-US" sz="11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  <a:r>
            <a:rPr lang="ja-JP" altLang="en-US" sz="11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医療分　 ６７万円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　支援金分２６万円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　介護分　 １７万円</a:t>
          </a:r>
          <a:endParaRPr lang="en-US" altLang="ja-JP" sz="1100" b="1" i="0" u="none" strike="noStrike" baseline="0">
            <a:solidFill>
              <a:srgbClr val="FF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　こども分　３万円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　合計１１３万円です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210553</xdr:colOff>
      <xdr:row>17</xdr:row>
      <xdr:rowOff>190500</xdr:rowOff>
    </xdr:from>
    <xdr:to>
      <xdr:col>46</xdr:col>
      <xdr:colOff>335</xdr:colOff>
      <xdr:row>39</xdr:row>
      <xdr:rowOff>130342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 bwMode="auto">
        <a:xfrm>
          <a:off x="20243132" y="3769895"/>
          <a:ext cx="7710571" cy="4361447"/>
        </a:xfrm>
        <a:prstGeom prst="roundRect">
          <a:avLst/>
        </a:prstGeom>
        <a:solidFill>
          <a:srgbClr val="00B0F0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vert="horz" wrap="square" lIns="18288" tIns="0" rIns="0" bIns="0" rtlCol="0" anchor="t" upright="1"/>
        <a:lstStyle/>
        <a:p>
          <a:pPr algn="l"/>
          <a:r>
            <a:rPr kumimoji="1" lang="ja-JP" altLang="en-US" sz="1100"/>
            <a:t>①</a:t>
          </a:r>
          <a:r>
            <a:rPr kumimoji="1" lang="en-US" altLang="ja-JP" sz="1100"/>
            <a:t>IF($AK13 &gt;HLOOKUP($AJ13,</a:t>
          </a:r>
          <a:r>
            <a:rPr kumimoji="1" lang="ja-JP" altLang="en-US" sz="1100"/>
            <a:t>一定の給与所得者年金基準</a:t>
          </a:r>
          <a:r>
            <a:rPr kumimoji="1" lang="en-US" altLang="ja-JP" sz="1100"/>
            <a:t>,2,FALSE),1,0)</a:t>
          </a:r>
          <a:r>
            <a:rPr kumimoji="1" lang="ja-JP" altLang="en-US" sz="1100"/>
            <a:t>　年金が一定の収入以上なら１、そうでなければ０</a:t>
          </a:r>
          <a:endParaRPr kumimoji="1" lang="en-US" altLang="ja-JP" sz="1100"/>
        </a:p>
        <a:p>
          <a:pPr algn="l"/>
          <a:r>
            <a:rPr kumimoji="1" lang="ja-JP" altLang="en-US" sz="1100"/>
            <a:t>　　</a:t>
          </a:r>
          <a:r>
            <a:rPr kumimoji="1" lang="en-US" altLang="ja-JP" sz="1100"/>
            <a:t>AK13</a:t>
          </a:r>
          <a:r>
            <a:rPr kumimoji="1" lang="ja-JP" altLang="en-US" sz="1100"/>
            <a:t>セルに未満か以上が入っている。</a:t>
          </a:r>
          <a:endParaRPr kumimoji="1" lang="en-US" altLang="ja-JP" sz="1100"/>
        </a:p>
        <a:p>
          <a:pPr algn="l"/>
          <a:r>
            <a:rPr kumimoji="1" lang="ja-JP" altLang="en-US" sz="1100"/>
            <a:t>　　一定の給与所得者年金基準は、</a:t>
          </a:r>
          <a:r>
            <a:rPr kumimoji="1" lang="en-US" altLang="ja-JP" sz="1100"/>
            <a:t>AP6</a:t>
          </a:r>
          <a:r>
            <a:rPr kumimoji="1" lang="ja-JP" altLang="en-US" sz="1100"/>
            <a:t>～</a:t>
          </a:r>
          <a:r>
            <a:rPr kumimoji="1" lang="en-US" altLang="ja-JP" sz="1100"/>
            <a:t>AQ7</a:t>
          </a:r>
          <a:r>
            <a:rPr kumimoji="1" lang="ja-JP" altLang="en-US" sz="1100"/>
            <a:t>の範囲につけられている名前である。</a:t>
          </a:r>
          <a:endParaRPr kumimoji="1" lang="en-US" altLang="ja-JP" sz="1100"/>
        </a:p>
        <a:p>
          <a:pPr algn="l"/>
          <a:r>
            <a:rPr kumimoji="1" lang="ja-JP" altLang="en-US" sz="1100"/>
            <a:t>　　</a:t>
          </a:r>
          <a:r>
            <a:rPr kumimoji="1" lang="en-US" altLang="ja-JP" sz="1100"/>
            <a:t>HLLOKUP</a:t>
          </a:r>
          <a:r>
            <a:rPr kumimoji="1" lang="ja-JP" altLang="en-US" sz="1100"/>
            <a:t>～</a:t>
          </a:r>
          <a:r>
            <a:rPr kumimoji="1" lang="en-US" altLang="ja-JP" sz="1100"/>
            <a:t>FALSE</a:t>
          </a:r>
          <a:r>
            <a:rPr kumimoji="1" lang="ja-JP" altLang="en-US" sz="1100"/>
            <a:t>までは、</a:t>
          </a:r>
          <a:r>
            <a:rPr kumimoji="1" lang="en-US" altLang="ja-JP" sz="1100"/>
            <a:t>AK13</a:t>
          </a:r>
          <a:r>
            <a:rPr kumimoji="1" lang="ja-JP" altLang="en-US" sz="1100"/>
            <a:t>セルに入っている文字と同じ文字を</a:t>
          </a:r>
          <a:r>
            <a:rPr kumimoji="1" lang="en-US" altLang="ja-JP" sz="1100"/>
            <a:t>AP6</a:t>
          </a:r>
          <a:r>
            <a:rPr kumimoji="1" lang="ja-JP" altLang="en-US" sz="1100"/>
            <a:t>～</a:t>
          </a:r>
          <a:r>
            <a:rPr kumimoji="1" lang="en-US" altLang="ja-JP" sz="1100"/>
            <a:t>AP7</a:t>
          </a:r>
          <a:r>
            <a:rPr kumimoji="1" lang="ja-JP" altLang="en-US" sz="1100"/>
            <a:t>で探し、該当する列の７行目</a:t>
          </a:r>
          <a:r>
            <a:rPr kumimoji="1" lang="en-US" altLang="ja-JP" sz="1100"/>
            <a:t>(AP7,AQ7)</a:t>
          </a:r>
          <a:r>
            <a:rPr kumimoji="1" lang="ja-JP" altLang="en-US" sz="1100"/>
            <a:t>の値を返す。</a:t>
          </a:r>
          <a:endParaRPr kumimoji="1" lang="en-US" altLang="ja-JP" sz="1100"/>
        </a:p>
        <a:p>
          <a:pPr algn="l"/>
          <a:r>
            <a:rPr kumimoji="1" lang="ja-JP" altLang="en-US" sz="1100"/>
            <a:t>　　</a:t>
          </a:r>
          <a:r>
            <a:rPr kumimoji="1" lang="en-US" altLang="ja-JP" sz="1100"/>
            <a:t>AK13</a:t>
          </a:r>
          <a:r>
            <a:rPr kumimoji="1" lang="ja-JP" altLang="en-US" sz="1100"/>
            <a:t>の年金額が返された７行目の値より大きければ１、そうでなければ０とする数式である。</a:t>
          </a:r>
          <a:endParaRPr kumimoji="1" lang="en-US" altLang="ja-JP" sz="1100"/>
        </a:p>
        <a:p>
          <a:pPr algn="l"/>
          <a:r>
            <a:rPr kumimoji="1" lang="ja-JP" altLang="en-US" sz="1100"/>
            <a:t>②</a:t>
          </a:r>
          <a:r>
            <a:rPr kumimoji="1" lang="en-US" altLang="ja-JP" sz="1100"/>
            <a:t>IF($AM13&gt;$AO$7,1,0)</a:t>
          </a:r>
          <a:r>
            <a:rPr kumimoji="1" lang="ja-JP" altLang="en-US" sz="1100"/>
            <a:t>　給与収入が</a:t>
          </a:r>
          <a:r>
            <a:rPr kumimoji="1" lang="en-US" altLang="ja-JP" sz="1100"/>
            <a:t>550,000</a:t>
          </a:r>
          <a:r>
            <a:rPr kumimoji="1" lang="ja-JP" altLang="en-US" sz="1100"/>
            <a:t>以上なら１、そうでなければ０</a:t>
          </a:r>
          <a:endParaRPr kumimoji="1" lang="en-US" altLang="ja-JP" sz="1100"/>
        </a:p>
        <a:p>
          <a:pPr algn="l"/>
          <a:r>
            <a:rPr kumimoji="1" lang="ja-JP" altLang="en-US" sz="1100"/>
            <a:t>　　</a:t>
          </a:r>
          <a:r>
            <a:rPr kumimoji="1" lang="en-US" altLang="ja-JP" sz="1100"/>
            <a:t>AM13</a:t>
          </a:r>
          <a:r>
            <a:rPr kumimoji="1" lang="ja-JP" altLang="en-US" sz="1100"/>
            <a:t>の値が</a:t>
          </a:r>
          <a:r>
            <a:rPr kumimoji="1" lang="en-US" altLang="ja-JP" sz="1100"/>
            <a:t>AO7</a:t>
          </a:r>
          <a:r>
            <a:rPr kumimoji="1" lang="ja-JP" altLang="en-US" sz="1100"/>
            <a:t>より大きい場合は１、そうでなければ０</a:t>
          </a:r>
          <a:endParaRPr kumimoji="1" lang="en-US" altLang="ja-JP" sz="1100"/>
        </a:p>
        <a:p>
          <a:pPr algn="l"/>
          <a:r>
            <a:rPr kumimoji="1" lang="ja-JP" altLang="en-US" sz="1100"/>
            <a:t>③</a:t>
          </a:r>
          <a:r>
            <a:rPr kumimoji="1" lang="en-US" altLang="ja-JP" sz="1100"/>
            <a:t>IF(IF($AM13&gt;$AO$7,1,0)+IF($AK13 &gt;HLOOKUP($AJ13,</a:t>
          </a:r>
          <a:r>
            <a:rPr kumimoji="1" lang="ja-JP" altLang="en-US" sz="1100"/>
            <a:t>一定の給与所得者年金基準</a:t>
          </a:r>
          <a:r>
            <a:rPr kumimoji="1" lang="en-US" altLang="ja-JP" sz="1100"/>
            <a:t>,2,FALSE),1,0)&gt;0,1,0)</a:t>
          </a:r>
        </a:p>
        <a:p>
          <a:pPr algn="l"/>
          <a:r>
            <a:rPr kumimoji="1" lang="ja-JP" altLang="en-US" sz="1100"/>
            <a:t>　　①と②の合計が０より大きい場合は１、そうでなければ０</a:t>
          </a:r>
          <a:endParaRPr kumimoji="1" lang="en-US" altLang="ja-JP" sz="1100"/>
        </a:p>
        <a:p>
          <a:pPr algn="l"/>
          <a:r>
            <a:rPr kumimoji="1" lang="ja-JP" altLang="en-US" sz="1100"/>
            <a:t>④</a:t>
          </a:r>
          <a:r>
            <a:rPr kumimoji="1" lang="en-US" altLang="ja-JP" sz="1100"/>
            <a:t>=IF($AJ13&lt;&gt;"",IF(IF($AM13&gt;$AO$7,1,0)+IF($AK13 &gt;HLOOKUP($AJ13,</a:t>
          </a:r>
          <a:r>
            <a:rPr kumimoji="1" lang="ja-JP" altLang="en-US" sz="1100"/>
            <a:t>一定の給与所得者年金基準</a:t>
          </a:r>
          <a:r>
            <a:rPr kumimoji="1" lang="en-US" altLang="ja-JP" sz="1100"/>
            <a:t>,2,FALSE),1,0)&gt;0,1,0),0)</a:t>
          </a:r>
        </a:p>
        <a:p>
          <a:pPr algn="l"/>
          <a:r>
            <a:rPr kumimoji="1" lang="ja-JP" altLang="en-US" sz="1100"/>
            <a:t>　　</a:t>
          </a:r>
          <a:r>
            <a:rPr kumimoji="1" lang="en-US" altLang="ja-JP" sz="1100"/>
            <a:t>AJ13</a:t>
          </a:r>
          <a:r>
            <a:rPr kumimoji="1" lang="ja-JP" altLang="en-US" sz="1100"/>
            <a:t>が空白でなければ③の結果、空白なら０</a:t>
          </a:r>
          <a:endParaRPr kumimoji="1" lang="en-US" altLang="ja-JP" sz="1100"/>
        </a:p>
        <a:p>
          <a:pPr algn="l"/>
          <a:r>
            <a:rPr kumimoji="1" lang="en-US" altLang="ja-JP" sz="1100"/>
            <a:t>※</a:t>
          </a:r>
          <a:r>
            <a:rPr kumimoji="1" lang="ja-JP" altLang="en-US" sz="1100"/>
            <a:t>「＄」は絶対参照。コピーしても動かしたく行や列がある場合に指定すると、指定された行や列は動かず、指定されない行や列が動く。</a:t>
          </a:r>
          <a:endParaRPr kumimoji="1" lang="en-US" altLang="ja-JP" sz="1100"/>
        </a:p>
        <a:p>
          <a:pPr algn="l"/>
          <a:r>
            <a:rPr kumimoji="1" lang="ja-JP" altLang="en-US" sz="1100"/>
            <a:t>　＄</a:t>
          </a:r>
          <a:r>
            <a:rPr kumimoji="1" lang="en-US" altLang="ja-JP" sz="1100"/>
            <a:t>A1</a:t>
          </a:r>
          <a:r>
            <a:rPr kumimoji="1" lang="ja-JP" altLang="en-US" sz="1100"/>
            <a:t>は</a:t>
          </a:r>
          <a:r>
            <a:rPr kumimoji="1" lang="en-US" altLang="ja-JP" sz="1100"/>
            <a:t>A</a:t>
          </a:r>
          <a:r>
            <a:rPr kumimoji="1" lang="ja-JP" altLang="en-US" sz="1100"/>
            <a:t>列は絶対参照で行は相対参照。コピーすると</a:t>
          </a:r>
          <a:r>
            <a:rPr kumimoji="1" lang="en-US" altLang="ja-JP" sz="1100"/>
            <a:t>A</a:t>
          </a:r>
          <a:r>
            <a:rPr kumimoji="1" lang="ja-JP" altLang="en-US" sz="1100"/>
            <a:t>列は変わらないが１の方はコピー先の行番号になる。</a:t>
          </a:r>
          <a:endParaRPr kumimoji="1" lang="en-US" altLang="ja-JP" sz="1100"/>
        </a:p>
        <a:p>
          <a:pPr algn="l"/>
          <a:r>
            <a:rPr kumimoji="1" lang="ja-JP" altLang="en-US" sz="1100"/>
            <a:t>　</a:t>
          </a:r>
          <a:r>
            <a:rPr kumimoji="1" lang="en-US" altLang="ja-JP" sz="1100"/>
            <a:t>A</a:t>
          </a:r>
          <a:r>
            <a:rPr kumimoji="1" lang="ja-JP" altLang="en-US" sz="1100"/>
            <a:t>＄１は１行目が絶対参照で列は相対参照。コピーするとコピー先の列になるが</a:t>
          </a:r>
          <a:r>
            <a:rPr kumimoji="1" lang="en-US" altLang="ja-JP" sz="1100"/>
            <a:t>1</a:t>
          </a:r>
          <a:r>
            <a:rPr kumimoji="1" lang="ja-JP" altLang="en-US" sz="1100"/>
            <a:t>行目は変わらない。</a:t>
          </a:r>
          <a:endParaRPr kumimoji="1" lang="en-US" altLang="ja-JP" sz="1100"/>
        </a:p>
        <a:p>
          <a:pPr algn="l"/>
          <a:r>
            <a:rPr kumimoji="1" lang="ja-JP" altLang="en-US" sz="1100"/>
            <a:t>　＄</a:t>
          </a:r>
          <a:r>
            <a:rPr kumimoji="1" lang="en-US" altLang="ja-JP" sz="1100"/>
            <a:t>AJ13</a:t>
          </a:r>
          <a:r>
            <a:rPr kumimoji="1" lang="ja-JP" altLang="en-US" sz="1100"/>
            <a:t>は、</a:t>
          </a:r>
          <a:r>
            <a:rPr kumimoji="1" lang="en-US" altLang="ja-JP" sz="1100"/>
            <a:t>14</a:t>
          </a:r>
          <a:r>
            <a:rPr kumimoji="1" lang="ja-JP" altLang="en-US" sz="1100"/>
            <a:t>列から</a:t>
          </a:r>
          <a:r>
            <a:rPr kumimoji="1" lang="en-US" altLang="ja-JP" sz="1100"/>
            <a:t>17</a:t>
          </a:r>
          <a:r>
            <a:rPr kumimoji="1" lang="ja-JP" altLang="en-US" sz="1100"/>
            <a:t>列にコピーすると、</a:t>
          </a:r>
          <a:r>
            <a:rPr kumimoji="1" lang="en-US" altLang="ja-JP" sz="1100"/>
            <a:t>AJ</a:t>
          </a:r>
          <a:r>
            <a:rPr kumimoji="1" lang="ja-JP" altLang="en-US" sz="1100"/>
            <a:t>列を固定し、行を</a:t>
          </a:r>
          <a:r>
            <a:rPr kumimoji="1" lang="en-US" altLang="ja-JP" sz="1100"/>
            <a:t>14</a:t>
          </a:r>
          <a:r>
            <a:rPr kumimoji="1" lang="ja-JP" altLang="en-US" sz="1100"/>
            <a:t>～</a:t>
          </a:r>
          <a:r>
            <a:rPr kumimoji="1" lang="en-US" altLang="ja-JP" sz="1100"/>
            <a:t>17</a:t>
          </a:r>
          <a:r>
            <a:rPr kumimoji="1" lang="ja-JP" altLang="en-US" sz="1100"/>
            <a:t>に変化させる。（</a:t>
          </a:r>
          <a:r>
            <a:rPr kumimoji="1" lang="en-US" altLang="ja-JP" sz="1100"/>
            <a:t>AJ14</a:t>
          </a:r>
          <a:r>
            <a:rPr kumimoji="1" lang="ja-JP" altLang="en-US" sz="1100"/>
            <a:t>～</a:t>
          </a:r>
          <a:r>
            <a:rPr kumimoji="1" lang="en-US" altLang="ja-JP" sz="1100"/>
            <a:t>AJ17</a:t>
          </a:r>
          <a:r>
            <a:rPr kumimoji="1" lang="ja-JP" altLang="en-US" sz="1100"/>
            <a:t>）</a:t>
          </a:r>
          <a:endParaRPr kumimoji="1" lang="en-US" altLang="ja-JP" sz="1100"/>
        </a:p>
        <a:p>
          <a:pPr algn="l"/>
          <a:r>
            <a:rPr kumimoji="1" lang="ja-JP" altLang="en-US" sz="1100"/>
            <a:t>　よく使うのは、＄</a:t>
          </a:r>
          <a:r>
            <a:rPr kumimoji="1" lang="en-US" altLang="ja-JP" sz="1100"/>
            <a:t>A</a:t>
          </a:r>
          <a:r>
            <a:rPr kumimoji="1" lang="ja-JP" altLang="en-US" sz="1100"/>
            <a:t>＄１のような指定で、どこにコピーしても</a:t>
          </a:r>
          <a:r>
            <a:rPr kumimoji="1" lang="en-US" altLang="ja-JP" sz="1100"/>
            <a:t>A1</a:t>
          </a:r>
          <a:r>
            <a:rPr kumimoji="1" lang="ja-JP" altLang="en-US" sz="1100"/>
            <a:t>を参照する。</a:t>
          </a:r>
          <a:endParaRPr kumimoji="1" lang="en-US" altLang="ja-JP" sz="1100"/>
        </a:p>
        <a:p>
          <a:pPr algn="l"/>
          <a:r>
            <a:rPr kumimoji="1" lang="ja-JP" altLang="en-US" sz="1100"/>
            <a:t>　入力する際は、＝</a:t>
          </a:r>
          <a:r>
            <a:rPr kumimoji="1" lang="en-US" altLang="ja-JP" sz="1100"/>
            <a:t>A1</a:t>
          </a:r>
          <a:r>
            <a:rPr kumimoji="1" lang="ja-JP" altLang="en-US" sz="1100"/>
            <a:t>と入力し、</a:t>
          </a:r>
          <a:r>
            <a:rPr kumimoji="1" lang="en-US" altLang="ja-JP" sz="1100"/>
            <a:t>A1</a:t>
          </a:r>
          <a:r>
            <a:rPr kumimoji="1" lang="ja-JP" altLang="en-US" sz="1100"/>
            <a:t>にカーソルがかかった状態で</a:t>
          </a:r>
          <a:r>
            <a:rPr kumimoji="1" lang="en-US" altLang="ja-JP" sz="1100"/>
            <a:t>F4</a:t>
          </a:r>
          <a:r>
            <a:rPr kumimoji="1" lang="ja-JP" altLang="en-US" sz="1100"/>
            <a:t>キーを押す。１回押すと＄</a:t>
          </a:r>
          <a:r>
            <a:rPr kumimoji="1" lang="en-US" altLang="ja-JP" sz="1100"/>
            <a:t>A</a:t>
          </a:r>
          <a:r>
            <a:rPr kumimoji="1" lang="ja-JP" altLang="en-US" sz="1100"/>
            <a:t>＄１、２回押すと</a:t>
          </a:r>
          <a:r>
            <a:rPr kumimoji="1" lang="en-US" altLang="ja-JP" sz="1100"/>
            <a:t>A$1</a:t>
          </a:r>
          <a:r>
            <a:rPr kumimoji="1" lang="ja-JP" altLang="en-US" sz="1100"/>
            <a:t>、３回押すと</a:t>
          </a:r>
          <a:r>
            <a:rPr kumimoji="1" lang="en-US" altLang="ja-JP" sz="1100"/>
            <a:t>$A1</a:t>
          </a:r>
          <a:r>
            <a:rPr kumimoji="1" lang="ja-JP" altLang="en-US" sz="1100"/>
            <a:t>、</a:t>
          </a:r>
          <a:endParaRPr kumimoji="1" lang="en-US" altLang="ja-JP" sz="1100"/>
        </a:p>
        <a:p>
          <a:pPr algn="l"/>
          <a:r>
            <a:rPr kumimoji="1" lang="ja-JP" altLang="en-US" sz="1100"/>
            <a:t>　４回押すと</a:t>
          </a:r>
          <a:r>
            <a:rPr kumimoji="1" lang="en-US" altLang="ja-JP" sz="1100"/>
            <a:t>A1</a:t>
          </a:r>
          <a:r>
            <a:rPr kumimoji="1" lang="ja-JP" altLang="en-US" sz="1100"/>
            <a:t>に戻る。</a:t>
          </a:r>
          <a:endParaRPr kumimoji="1" lang="en-US" altLang="ja-JP" sz="1100"/>
        </a:p>
        <a:p>
          <a:pPr algn="l"/>
          <a:endParaRPr kumimoji="1" lang="ja-JP" altLang="en-US" sz="1100"/>
        </a:p>
      </xdr:txBody>
    </xdr:sp>
    <xdr:clientData/>
  </xdr:twoCellAnchor>
  <xdr:twoCellAnchor>
    <xdr:from>
      <xdr:col>46</xdr:col>
      <xdr:colOff>50132</xdr:colOff>
      <xdr:row>25</xdr:row>
      <xdr:rowOff>10026</xdr:rowOff>
    </xdr:from>
    <xdr:to>
      <xdr:col>49</xdr:col>
      <xdr:colOff>842210</xdr:colOff>
      <xdr:row>28</xdr:row>
      <xdr:rowOff>170447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 bwMode="auto">
        <a:xfrm>
          <a:off x="30540158" y="5063289"/>
          <a:ext cx="3850105" cy="792079"/>
        </a:xfrm>
        <a:prstGeom prst="roundRect">
          <a:avLst/>
        </a:prstGeom>
        <a:solidFill>
          <a:srgbClr val="00B0F0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vert="horz" wrap="square" lIns="18288" tIns="0" rIns="0" bIns="0" rtlCol="0" anchor="t" upright="1"/>
        <a:lstStyle/>
        <a:p>
          <a:pPr algn="l"/>
          <a:r>
            <a:rPr kumimoji="1" lang="ja-JP" altLang="en-US" sz="1100"/>
            <a:t>旧式は給与収入が</a:t>
          </a:r>
          <a:r>
            <a:rPr kumimoji="1" lang="en-US" altLang="ja-JP" sz="1100"/>
            <a:t>550,000</a:t>
          </a:r>
          <a:r>
            <a:rPr kumimoji="1" lang="ja-JP" altLang="en-US" sz="1100"/>
            <a:t>円以上の場合で年金収入が一定以上であれば１、そうでなければ０</a:t>
          </a:r>
          <a:endParaRPr kumimoji="1" lang="en-US" altLang="ja-JP" sz="1100"/>
        </a:p>
        <a:p>
          <a:pPr algn="l"/>
          <a:r>
            <a:rPr kumimoji="1" lang="ja-JP" altLang="en-US" sz="1100"/>
            <a:t>給与所得と年金所得両方あるものを１としている。</a:t>
          </a:r>
        </a:p>
      </xdr:txBody>
    </xdr:sp>
    <xdr:clientData/>
  </xdr:twoCellAnchor>
  <xdr:twoCellAnchor>
    <xdr:from>
      <xdr:col>45</xdr:col>
      <xdr:colOff>1437439</xdr:colOff>
      <xdr:row>11</xdr:row>
      <xdr:rowOff>160421</xdr:rowOff>
    </xdr:from>
    <xdr:to>
      <xdr:col>50</xdr:col>
      <xdr:colOff>140369</xdr:colOff>
      <xdr:row>22</xdr:row>
      <xdr:rowOff>10027</xdr:rowOff>
    </xdr:to>
    <xdr:cxnSp macro="">
      <xdr:nvCxnSpPr>
        <xdr:cNvPr id="5" name="直線矢印コネクタ 4">
          <a:extLst>
            <a:ext uri="{FF2B5EF4-FFF2-40B4-BE49-F238E27FC236}">
              <a16:creationId xmlns:a16="http://schemas.microsoft.com/office/drawing/2014/main" id="{41744714-969D-BB2D-DB68-9C4A3902A9EF}"/>
            </a:ext>
          </a:extLst>
        </xdr:cNvPr>
        <xdr:cNvCxnSpPr/>
      </xdr:nvCxnSpPr>
      <xdr:spPr bwMode="auto">
        <a:xfrm flipV="1">
          <a:off x="27906913" y="2476500"/>
          <a:ext cx="3806324" cy="1955132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54</xdr:col>
      <xdr:colOff>554790</xdr:colOff>
      <xdr:row>8</xdr:row>
      <xdr:rowOff>0</xdr:rowOff>
    </xdr:from>
    <xdr:to>
      <xdr:col>56</xdr:col>
      <xdr:colOff>407737</xdr:colOff>
      <xdr:row>11</xdr:row>
      <xdr:rowOff>200526</xdr:rowOff>
    </xdr:to>
    <xdr:cxnSp macro="">
      <xdr:nvCxnSpPr>
        <xdr:cNvPr id="6" name="直線矢印コネクタ 5">
          <a:extLst>
            <a:ext uri="{FF2B5EF4-FFF2-40B4-BE49-F238E27FC236}">
              <a16:creationId xmlns:a16="http://schemas.microsoft.com/office/drawing/2014/main" id="{009AC8DE-1BC7-71CB-8EB3-2038A46D935F}"/>
            </a:ext>
          </a:extLst>
        </xdr:cNvPr>
        <xdr:cNvCxnSpPr/>
      </xdr:nvCxnSpPr>
      <xdr:spPr bwMode="auto">
        <a:xfrm flipH="1">
          <a:off x="36007843" y="1657684"/>
          <a:ext cx="1296736" cy="822158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55</xdr:col>
      <xdr:colOff>721895</xdr:colOff>
      <xdr:row>8</xdr:row>
      <xdr:rowOff>6684</xdr:rowOff>
    </xdr:from>
    <xdr:to>
      <xdr:col>57</xdr:col>
      <xdr:colOff>407737</xdr:colOff>
      <xdr:row>12</xdr:row>
      <xdr:rowOff>0</xdr:rowOff>
    </xdr:to>
    <xdr:cxnSp macro="">
      <xdr:nvCxnSpPr>
        <xdr:cNvPr id="8" name="直線矢印コネクタ 7">
          <a:extLst>
            <a:ext uri="{FF2B5EF4-FFF2-40B4-BE49-F238E27FC236}">
              <a16:creationId xmlns:a16="http://schemas.microsoft.com/office/drawing/2014/main" id="{7BFA811E-66C8-9BF9-E680-2C2C36908679}"/>
            </a:ext>
          </a:extLst>
        </xdr:cNvPr>
        <xdr:cNvCxnSpPr/>
      </xdr:nvCxnSpPr>
      <xdr:spPr bwMode="auto">
        <a:xfrm flipH="1">
          <a:off x="36823316" y="1664368"/>
          <a:ext cx="1276684" cy="822158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56</xdr:col>
      <xdr:colOff>701842</xdr:colOff>
      <xdr:row>8</xdr:row>
      <xdr:rowOff>13369</xdr:rowOff>
    </xdr:from>
    <xdr:to>
      <xdr:col>58</xdr:col>
      <xdr:colOff>414421</xdr:colOff>
      <xdr:row>11</xdr:row>
      <xdr:rowOff>200526</xdr:rowOff>
    </xdr:to>
    <xdr:cxnSp macro="">
      <xdr:nvCxnSpPr>
        <xdr:cNvPr id="11" name="直線矢印コネクタ 10">
          <a:extLst>
            <a:ext uri="{FF2B5EF4-FFF2-40B4-BE49-F238E27FC236}">
              <a16:creationId xmlns:a16="http://schemas.microsoft.com/office/drawing/2014/main" id="{52EB62B2-E298-8C2D-F9F8-490711537EFF}"/>
            </a:ext>
          </a:extLst>
        </xdr:cNvPr>
        <xdr:cNvCxnSpPr/>
      </xdr:nvCxnSpPr>
      <xdr:spPr bwMode="auto">
        <a:xfrm flipH="1">
          <a:off x="37598684" y="1671053"/>
          <a:ext cx="1303421" cy="808789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58</xdr:col>
      <xdr:colOff>421105</xdr:colOff>
      <xdr:row>8</xdr:row>
      <xdr:rowOff>6684</xdr:rowOff>
    </xdr:from>
    <xdr:to>
      <xdr:col>59</xdr:col>
      <xdr:colOff>414421</xdr:colOff>
      <xdr:row>12</xdr:row>
      <xdr:rowOff>0</xdr:rowOff>
    </xdr:to>
    <xdr:cxnSp macro="">
      <xdr:nvCxnSpPr>
        <xdr:cNvPr id="13" name="直線矢印コネクタ 12">
          <a:extLst>
            <a:ext uri="{FF2B5EF4-FFF2-40B4-BE49-F238E27FC236}">
              <a16:creationId xmlns:a16="http://schemas.microsoft.com/office/drawing/2014/main" id="{7CC3BE49-D3DE-C05A-3879-C639B1DDF723}"/>
            </a:ext>
          </a:extLst>
        </xdr:cNvPr>
        <xdr:cNvCxnSpPr/>
      </xdr:nvCxnSpPr>
      <xdr:spPr bwMode="auto">
        <a:xfrm flipH="1">
          <a:off x="38908789" y="1664368"/>
          <a:ext cx="762000" cy="822158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60</xdr:col>
      <xdr:colOff>20051</xdr:colOff>
      <xdr:row>2</xdr:row>
      <xdr:rowOff>26736</xdr:rowOff>
    </xdr:from>
    <xdr:to>
      <xdr:col>65</xdr:col>
      <xdr:colOff>133683</xdr:colOff>
      <xdr:row>12</xdr:row>
      <xdr:rowOff>26737</xdr:rowOff>
    </xdr:to>
    <xdr:sp macro="" textlink="">
      <xdr:nvSpPr>
        <xdr:cNvPr id="14" name="四角形: 角を丸くする 13">
          <a:extLst>
            <a:ext uri="{FF2B5EF4-FFF2-40B4-BE49-F238E27FC236}">
              <a16:creationId xmlns:a16="http://schemas.microsoft.com/office/drawing/2014/main" id="{F08D16B3-D292-299A-E85A-21378623EF51}"/>
            </a:ext>
          </a:extLst>
        </xdr:cNvPr>
        <xdr:cNvSpPr/>
      </xdr:nvSpPr>
      <xdr:spPr bwMode="auto">
        <a:xfrm>
          <a:off x="40091893" y="441157"/>
          <a:ext cx="3248527" cy="2072106"/>
        </a:xfrm>
        <a:prstGeom prst="roundRect">
          <a:avLst/>
        </a:prstGeom>
        <a:solidFill>
          <a:srgbClr val="FFFF9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vert="horz" wrap="square" lIns="18288" tIns="0" rIns="0" bIns="0" rtlCol="0" anchor="ctr" upright="1"/>
        <a:lstStyle/>
        <a:p>
          <a:pPr algn="l"/>
          <a:r>
            <a:rPr kumimoji="1" lang="ja-JP" altLang="en-US" sz="1100"/>
            <a:t>給与収入を①と②の数値で除して小数点以下を切り捨て（注</a:t>
          </a:r>
          <a:r>
            <a:rPr kumimoji="1" lang="en-US" altLang="ja-JP" sz="1100"/>
            <a:t>1</a:t>
          </a:r>
          <a:r>
            <a:rPr kumimoji="1" lang="ja-JP" altLang="en-US" sz="1100"/>
            <a:t>）、その数値に②の数値を乗じることにより</a:t>
          </a:r>
          <a:r>
            <a:rPr kumimoji="1" lang="en-US" altLang="ja-JP" sz="1100"/>
            <a:t>1,000</a:t>
          </a:r>
          <a:r>
            <a:rPr kumimoji="1" lang="ja-JP" altLang="en-US" sz="1100"/>
            <a:t>円未満を切り捨てる。その数値に③の数値を乗じ</a:t>
          </a:r>
          <a:r>
            <a:rPr kumimoji="1" lang="ja-JP" altLang="ja-JP" sz="1100">
              <a:effectLst/>
              <a:latin typeface="+mn-lt"/>
              <a:ea typeface="+mn-ea"/>
              <a:cs typeface="+mn-cs"/>
            </a:rPr>
            <a:t>（注</a:t>
          </a:r>
          <a:r>
            <a:rPr kumimoji="1" lang="en-US" altLang="ja-JP" sz="1100">
              <a:effectLst/>
              <a:latin typeface="+mn-lt"/>
              <a:ea typeface="+mn-ea"/>
              <a:cs typeface="+mn-cs"/>
            </a:rPr>
            <a:t>2</a:t>
          </a:r>
          <a:r>
            <a:rPr kumimoji="1" lang="ja-JP" altLang="ja-JP" sz="1100">
              <a:effectLst/>
              <a:latin typeface="+mn-lt"/>
              <a:ea typeface="+mn-ea"/>
              <a:cs typeface="+mn-cs"/>
            </a:rPr>
            <a:t>）</a:t>
          </a:r>
          <a:r>
            <a:rPr kumimoji="1" lang="ja-JP" altLang="en-US" sz="1100"/>
            <a:t>④の数値を加算する。</a:t>
          </a:r>
          <a:br>
            <a:rPr kumimoji="1" lang="en-US" altLang="ja-JP" sz="1100"/>
          </a:br>
          <a:r>
            <a:rPr kumimoji="1" lang="en-US" altLang="ja-JP" sz="1100"/>
            <a:t>1,900,001</a:t>
          </a:r>
          <a:r>
            <a:rPr kumimoji="1" lang="ja-JP" altLang="en-US" sz="1100"/>
            <a:t>以上</a:t>
          </a:r>
          <a:r>
            <a:rPr kumimoji="1" lang="en-US" altLang="ja-JP" sz="1100"/>
            <a:t>660</a:t>
          </a:r>
          <a:r>
            <a:rPr kumimoji="1" lang="ja-JP" altLang="en-US" sz="1100"/>
            <a:t>万円以下は、４で除して</a:t>
          </a:r>
          <a:r>
            <a:rPr kumimoji="1" lang="en-US" altLang="ja-JP" sz="1100"/>
            <a:t>1000</a:t>
          </a:r>
          <a:r>
            <a:rPr kumimoji="1" lang="ja-JP" altLang="en-US" sz="1100"/>
            <a:t>で除して円未満切り捨て、</a:t>
          </a:r>
          <a:r>
            <a:rPr kumimoji="1" lang="en-US" altLang="ja-JP" sz="1100"/>
            <a:t>1000</a:t>
          </a:r>
          <a:r>
            <a:rPr kumimoji="1" lang="ja-JP" altLang="en-US" sz="1100"/>
            <a:t>を乗じて円単位に戻す。</a:t>
          </a:r>
          <a:br>
            <a:rPr kumimoji="1" lang="en-US" altLang="ja-JP" sz="1100"/>
          </a:br>
          <a:r>
            <a:rPr kumimoji="1" lang="en-US" altLang="ja-JP" sz="1100"/>
            <a:t>651,000</a:t>
          </a:r>
          <a:r>
            <a:rPr kumimoji="1" lang="ja-JP" altLang="en-US" sz="1100"/>
            <a:t>円未満はＢＧ列のゼロを乗じるためゼロ。</a:t>
          </a:r>
          <a:r>
            <a:rPr kumimoji="1" lang="en-US" altLang="ja-JP" sz="1100"/>
            <a:t>190</a:t>
          </a:r>
          <a:r>
            <a:rPr kumimoji="1" lang="ja-JP" altLang="en-US" sz="1100"/>
            <a:t>万円以下と</a:t>
          </a:r>
          <a:r>
            <a:rPr kumimoji="1" lang="en-US" altLang="ja-JP" sz="1100"/>
            <a:t>6,600,001</a:t>
          </a:r>
          <a:r>
            <a:rPr kumimoji="1" lang="ja-JP" altLang="en-US" sz="1100"/>
            <a:t>以上は①②ともに１であるため、（注</a:t>
          </a:r>
          <a:r>
            <a:rPr kumimoji="1" lang="en-US" altLang="ja-JP" sz="1100"/>
            <a:t>2</a:t>
          </a:r>
          <a:r>
            <a:rPr kumimoji="1" lang="ja-JP" altLang="en-US" sz="1100"/>
            <a:t>）までの計算で数値は変わず給与収入金額のままである。</a:t>
          </a:r>
        </a:p>
      </xdr:txBody>
    </xdr:sp>
    <xdr:clientData/>
  </xdr:twoCellAnchor>
  <xdr:twoCellAnchor>
    <xdr:from>
      <xdr:col>60</xdr:col>
      <xdr:colOff>13368</xdr:colOff>
      <xdr:row>12</xdr:row>
      <xdr:rowOff>40106</xdr:rowOff>
    </xdr:from>
    <xdr:to>
      <xdr:col>65</xdr:col>
      <xdr:colOff>147052</xdr:colOff>
      <xdr:row>17</xdr:row>
      <xdr:rowOff>60158</xdr:rowOff>
    </xdr:to>
    <xdr:sp macro="" textlink="">
      <xdr:nvSpPr>
        <xdr:cNvPr id="15" name="四角形: 角を丸くする 14">
          <a:extLst>
            <a:ext uri="{FF2B5EF4-FFF2-40B4-BE49-F238E27FC236}">
              <a16:creationId xmlns:a16="http://schemas.microsoft.com/office/drawing/2014/main" id="{243578E7-2C3F-4512-AA65-4E8F8D345804}"/>
            </a:ext>
          </a:extLst>
        </xdr:cNvPr>
        <xdr:cNvSpPr/>
      </xdr:nvSpPr>
      <xdr:spPr bwMode="auto">
        <a:xfrm>
          <a:off x="40085210" y="2526632"/>
          <a:ext cx="3268579" cy="1056105"/>
        </a:xfrm>
        <a:prstGeom prst="roundRect">
          <a:avLst/>
        </a:prstGeom>
        <a:solidFill>
          <a:srgbClr val="FFFF9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vert="horz" wrap="square" lIns="18288" tIns="0" rIns="0" bIns="0" rtlCol="0" anchor="ctr" upright="1"/>
        <a:lstStyle/>
        <a:p>
          <a:pPr algn="l"/>
          <a:r>
            <a:rPr kumimoji="1" lang="ja-JP" altLang="en-US" sz="1100"/>
            <a:t>上記の（注</a:t>
          </a:r>
          <a:r>
            <a:rPr kumimoji="1" lang="en-US" altLang="ja-JP" sz="1100"/>
            <a:t>1</a:t>
          </a:r>
          <a:r>
            <a:rPr kumimoji="1" lang="ja-JP" altLang="en-US" sz="1100"/>
            <a:t>）：ＢＦ列の計算式（</a:t>
          </a:r>
          <a:r>
            <a:rPr kumimoji="1" lang="en-US" altLang="ja-JP" sz="1100"/>
            <a:t>ROUNDDOWN($BB13/$BC13/$BD13,0)</a:t>
          </a:r>
          <a:r>
            <a:rPr kumimoji="1" lang="ja-JP" altLang="en-US" sz="1100"/>
            <a:t>）</a:t>
          </a:r>
          <a:br>
            <a:rPr kumimoji="1" lang="en-US" altLang="ja-JP" sz="1100"/>
          </a:br>
          <a:r>
            <a:rPr kumimoji="1" lang="ja-JP" altLang="en-US" sz="1100"/>
            <a:t>上記の（注</a:t>
          </a:r>
          <a:r>
            <a:rPr kumimoji="1" lang="en-US" altLang="ja-JP" sz="1100"/>
            <a:t>2</a:t>
          </a:r>
          <a:r>
            <a:rPr kumimoji="1" lang="ja-JP" altLang="en-US" sz="1100"/>
            <a:t>）：</a:t>
          </a:r>
          <a:r>
            <a:rPr kumimoji="1" lang="ja-JP" altLang="ja-JP" sz="1100">
              <a:effectLst/>
              <a:latin typeface="+mn-lt"/>
              <a:ea typeface="+mn-ea"/>
              <a:cs typeface="+mn-cs"/>
            </a:rPr>
            <a:t>ＢＦ列の計算式</a:t>
          </a:r>
          <a:br>
            <a:rPr kumimoji="1" lang="en-US" altLang="ja-JP" sz="1100">
              <a:effectLst/>
              <a:latin typeface="+mn-lt"/>
              <a:ea typeface="+mn-ea"/>
              <a:cs typeface="+mn-cs"/>
            </a:rPr>
          </a:br>
          <a:r>
            <a:rPr kumimoji="1" lang="en-US" altLang="ja-JP" sz="1100">
              <a:effectLst/>
              <a:latin typeface="+mn-lt"/>
              <a:ea typeface="+mn-ea"/>
              <a:cs typeface="+mn-cs"/>
            </a:rPr>
            <a:t>ROUNDDOWN(</a:t>
          </a:r>
          <a:r>
            <a:rPr kumimoji="1" lang="ja-JP" altLang="en-US" sz="1100">
              <a:effectLst/>
              <a:latin typeface="+mn-lt"/>
              <a:ea typeface="+mn-ea"/>
              <a:cs typeface="+mn-cs"/>
            </a:rPr>
            <a:t>注</a:t>
          </a:r>
          <a:r>
            <a:rPr kumimoji="1" lang="en-US" altLang="ja-JP" sz="1100">
              <a:effectLst/>
              <a:latin typeface="+mn-lt"/>
              <a:ea typeface="+mn-ea"/>
              <a:cs typeface="+mn-cs"/>
            </a:rPr>
            <a:t>1</a:t>
          </a:r>
          <a:r>
            <a:rPr kumimoji="1" lang="ja-JP" altLang="en-US" sz="1100">
              <a:effectLst/>
              <a:latin typeface="+mn-lt"/>
              <a:ea typeface="+mn-ea"/>
              <a:cs typeface="+mn-cs"/>
            </a:rPr>
            <a:t>の計算式</a:t>
          </a:r>
          <a:r>
            <a:rPr kumimoji="1" lang="en-US" altLang="ja-JP" sz="1100">
              <a:effectLst/>
              <a:latin typeface="+mn-lt"/>
              <a:ea typeface="+mn-ea"/>
              <a:cs typeface="+mn-cs"/>
            </a:rPr>
            <a:t>*$BD13*$BE13,0)</a:t>
          </a:r>
          <a:br>
            <a:rPr kumimoji="1" lang="en-US" altLang="ja-JP" sz="1100">
              <a:effectLst/>
              <a:latin typeface="+mn-lt"/>
              <a:ea typeface="+mn-ea"/>
              <a:cs typeface="+mn-cs"/>
            </a:rPr>
          </a:br>
          <a:r>
            <a:rPr kumimoji="1" lang="ja-JP" altLang="en-US" sz="1100">
              <a:effectLst/>
              <a:latin typeface="+mn-lt"/>
              <a:ea typeface="+mn-ea"/>
              <a:cs typeface="+mn-cs"/>
            </a:rPr>
            <a:t>小数点以下を切り捨てしないと四捨五入される。</a:t>
          </a:r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vert="wordArtVertRtl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vert="wordArtVertRtl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Y32"/>
  <sheetViews>
    <sheetView showGridLines="0" tabSelected="1" topLeftCell="A7" zoomScaleNormal="100" workbookViewId="0">
      <selection activeCell="L18" sqref="L18"/>
    </sheetView>
  </sheetViews>
  <sheetFormatPr defaultColWidth="9" defaultRowHeight="13"/>
  <cols>
    <col min="1" max="1" width="2.7265625" style="211" customWidth="1"/>
    <col min="2" max="2" width="14.90625" style="211" customWidth="1"/>
    <col min="3" max="3" width="3.36328125" style="211" customWidth="1"/>
    <col min="4" max="4" width="6.6328125" style="211" customWidth="1"/>
    <col min="5" max="5" width="3.36328125" style="211" bestFit="1" customWidth="1"/>
    <col min="6" max="6" width="4.7265625" style="211" customWidth="1"/>
    <col min="7" max="7" width="3.36328125" style="211" bestFit="1" customWidth="1"/>
    <col min="8" max="8" width="4.7265625" style="211" customWidth="1"/>
    <col min="9" max="9" width="3.36328125" style="211" bestFit="1" customWidth="1"/>
    <col min="10" max="12" width="11.7265625" style="211" customWidth="1"/>
    <col min="13" max="13" width="13.36328125" style="211" customWidth="1"/>
    <col min="14" max="14" width="1.7265625" style="211" customWidth="1"/>
    <col min="15" max="15" width="5.36328125" style="211" hidden="1" customWidth="1"/>
    <col min="16" max="16" width="8.26953125" style="211" customWidth="1"/>
    <col min="17" max="18" width="8.08984375" style="211" customWidth="1"/>
    <col min="19" max="16384" width="9" style="211"/>
  </cols>
  <sheetData>
    <row r="1" spans="1:25" ht="23.5">
      <c r="A1" s="268" t="s">
        <v>65</v>
      </c>
      <c r="B1" s="268"/>
      <c r="C1" s="268"/>
      <c r="D1" s="268"/>
      <c r="E1" s="268"/>
      <c r="F1" s="268"/>
      <c r="G1" s="268"/>
      <c r="H1" s="268"/>
      <c r="I1" s="268"/>
      <c r="J1" s="268"/>
      <c r="K1" s="268"/>
      <c r="L1" s="268"/>
      <c r="M1" s="268"/>
      <c r="N1" s="210"/>
      <c r="O1" s="210"/>
      <c r="P1" s="210"/>
      <c r="Q1" s="210"/>
      <c r="R1" s="210"/>
    </row>
    <row r="2" spans="1:25" ht="30.75" customHeight="1">
      <c r="B2" s="212" t="s">
        <v>66</v>
      </c>
      <c r="C2" s="212"/>
      <c r="D2" s="212"/>
      <c r="E2" s="212"/>
      <c r="F2" s="212"/>
      <c r="G2" s="212"/>
      <c r="H2" s="212"/>
      <c r="I2" s="212"/>
      <c r="K2" s="14">
        <f>引数用シート!B2</f>
        <v>46023</v>
      </c>
      <c r="L2" s="213" t="s">
        <v>95</v>
      </c>
      <c r="Y2" s="214"/>
    </row>
    <row r="3" spans="1:25" ht="27.75" customHeight="1" thickBot="1">
      <c r="B3" s="215" t="s">
        <v>73</v>
      </c>
      <c r="C3" s="215"/>
      <c r="D3" s="215"/>
      <c r="E3" s="215"/>
      <c r="F3" s="215"/>
      <c r="G3" s="215"/>
      <c r="H3" s="215"/>
      <c r="I3" s="215"/>
      <c r="Y3" s="214"/>
    </row>
    <row r="4" spans="1:25" ht="33" customHeight="1" thickTop="1" thickBot="1">
      <c r="B4" s="216" t="s">
        <v>88</v>
      </c>
      <c r="C4" s="235">
        <v>12</v>
      </c>
      <c r="D4" s="236"/>
      <c r="E4" s="236"/>
      <c r="F4" s="237"/>
      <c r="G4" s="238" t="s">
        <v>87</v>
      </c>
      <c r="H4" s="239"/>
      <c r="I4" s="239"/>
      <c r="Q4" s="217"/>
      <c r="R4" s="217"/>
      <c r="Y4" s="214"/>
    </row>
    <row r="5" spans="1:25" ht="15" customHeight="1" thickTop="1">
      <c r="B5" s="218"/>
      <c r="C5" s="218"/>
      <c r="D5" s="218"/>
      <c r="E5" s="218"/>
      <c r="F5" s="218"/>
      <c r="G5" s="218"/>
      <c r="H5" s="218"/>
      <c r="I5" s="218"/>
      <c r="Y5" s="214"/>
    </row>
    <row r="6" spans="1:25" ht="9" customHeight="1">
      <c r="Y6" s="214"/>
    </row>
    <row r="7" spans="1:25" ht="174.75" customHeight="1">
      <c r="Y7" s="214"/>
    </row>
    <row r="8" spans="1:25" ht="36" customHeight="1" thickBot="1">
      <c r="B8" s="219" t="s">
        <v>67</v>
      </c>
      <c r="C8" s="240" t="s">
        <v>150</v>
      </c>
      <c r="D8" s="241"/>
      <c r="E8" s="241"/>
      <c r="F8" s="241"/>
      <c r="G8" s="241"/>
      <c r="H8" s="241"/>
      <c r="I8" s="242"/>
      <c r="J8" s="220" t="s">
        <v>62</v>
      </c>
      <c r="K8" s="220" t="s">
        <v>63</v>
      </c>
      <c r="L8" s="220" t="s">
        <v>64</v>
      </c>
      <c r="M8" s="221"/>
      <c r="O8" s="222" t="s">
        <v>50</v>
      </c>
    </row>
    <row r="9" spans="1:25" ht="27.75" customHeight="1" thickTop="1" thickBot="1">
      <c r="B9" s="15" t="str">
        <f>IF(O9="","","所得者１")</f>
        <v/>
      </c>
      <c r="C9" s="7"/>
      <c r="D9" s="8"/>
      <c r="E9" s="223" t="s">
        <v>89</v>
      </c>
      <c r="F9" s="5"/>
      <c r="G9" s="223" t="s">
        <v>90</v>
      </c>
      <c r="H9" s="5"/>
      <c r="I9" s="223" t="s">
        <v>91</v>
      </c>
      <c r="J9" s="2"/>
      <c r="K9" s="2"/>
      <c r="L9" s="18"/>
      <c r="M9" s="224"/>
      <c r="O9" s="223" t="str">
        <f>IF(AND(D9&gt;0,F9&gt;0,H9&gt;0),DATE(VLOOKUP(C9,元号表,3,FALSE)+D9,F9,H9),"")</f>
        <v/>
      </c>
    </row>
    <row r="10" spans="1:25" ht="27.75" customHeight="1" thickTop="1" thickBot="1">
      <c r="B10" s="15" t="str">
        <f>IF(O10="","","所得者２")</f>
        <v/>
      </c>
      <c r="C10" s="12"/>
      <c r="D10" s="9"/>
      <c r="E10" s="225" t="s">
        <v>89</v>
      </c>
      <c r="F10" s="4"/>
      <c r="G10" s="225" t="s">
        <v>146</v>
      </c>
      <c r="H10" s="4"/>
      <c r="I10" s="225" t="s">
        <v>147</v>
      </c>
      <c r="J10" s="1"/>
      <c r="K10" s="1"/>
      <c r="L10" s="19"/>
      <c r="M10" s="224"/>
      <c r="O10" s="223" t="str">
        <f>IF(AND(D10&gt;0,F10&gt;0,H10&gt;0),DATE(VLOOKUP(C10,元号表,3,FALSE)+D10,F10,H10),"")</f>
        <v/>
      </c>
    </row>
    <row r="11" spans="1:25" ht="27.75" customHeight="1" thickTop="1" thickBot="1">
      <c r="B11" s="15" t="str">
        <f>IF(O11="","","所得者３")</f>
        <v/>
      </c>
      <c r="C11" s="12"/>
      <c r="D11" s="9"/>
      <c r="E11" s="225" t="s">
        <v>89</v>
      </c>
      <c r="F11" s="4"/>
      <c r="G11" s="225" t="s">
        <v>146</v>
      </c>
      <c r="H11" s="4"/>
      <c r="I11" s="225" t="s">
        <v>147</v>
      </c>
      <c r="J11" s="1"/>
      <c r="K11" s="1"/>
      <c r="L11" s="19"/>
      <c r="M11" s="224"/>
      <c r="O11" s="223" t="str">
        <f>IF(AND(D11&gt;0,F11&gt;0,H11&gt;0),DATE(VLOOKUP(C11,元号表,3,FALSE)+D11,F11,H11),"")</f>
        <v/>
      </c>
      <c r="P11" s="216"/>
      <c r="Q11" s="226"/>
    </row>
    <row r="12" spans="1:25" ht="27.75" customHeight="1" thickTop="1" thickBot="1">
      <c r="B12" s="15" t="str">
        <f>IF(O12="","","所得者４")</f>
        <v/>
      </c>
      <c r="C12" s="12"/>
      <c r="D12" s="9"/>
      <c r="E12" s="225" t="s">
        <v>89</v>
      </c>
      <c r="F12" s="4"/>
      <c r="G12" s="225" t="s">
        <v>146</v>
      </c>
      <c r="H12" s="4"/>
      <c r="I12" s="225" t="s">
        <v>147</v>
      </c>
      <c r="J12" s="1"/>
      <c r="K12" s="1"/>
      <c r="L12" s="19"/>
      <c r="M12" s="224"/>
      <c r="O12" s="223" t="str">
        <f>IF(AND(D12&gt;0,F12&gt;0,H12&gt;0),DATE(VLOOKUP(C12,元号表,3,FALSE)+D12,F12,H12),"")</f>
        <v/>
      </c>
      <c r="P12" s="216"/>
      <c r="Q12" s="226"/>
    </row>
    <row r="13" spans="1:25" ht="27.75" customHeight="1" thickTop="1" thickBot="1">
      <c r="B13" s="15" t="str">
        <f>IF(O13="","","所得者５")</f>
        <v/>
      </c>
      <c r="C13" s="13"/>
      <c r="D13" s="10"/>
      <c r="E13" s="227" t="s">
        <v>89</v>
      </c>
      <c r="F13" s="6"/>
      <c r="G13" s="227" t="s">
        <v>146</v>
      </c>
      <c r="H13" s="6"/>
      <c r="I13" s="227" t="s">
        <v>147</v>
      </c>
      <c r="J13" s="3"/>
      <c r="K13" s="3"/>
      <c r="L13" s="20"/>
      <c r="M13" s="224"/>
      <c r="O13" s="223" t="str">
        <f>IF(AND(D13&gt;0,F13&gt;0,H13&gt;0),DATE(VLOOKUP(C13,元号表,3,FALSE)+D13,F13,H13),"")</f>
        <v/>
      </c>
    </row>
    <row r="14" spans="1:25" ht="25.5" customHeight="1" thickTop="1"/>
    <row r="15" spans="1:25" ht="23.25" customHeight="1" thickBot="1"/>
    <row r="16" spans="1:25" ht="42" customHeight="1" thickTop="1">
      <c r="B16" s="275" t="s">
        <v>68</v>
      </c>
      <c r="C16" s="276"/>
      <c r="D16" s="276"/>
      <c r="E16" s="276"/>
      <c r="F16" s="276"/>
      <c r="G16" s="277">
        <v>0</v>
      </c>
      <c r="H16" s="278"/>
      <c r="I16" s="279"/>
      <c r="J16" s="228" t="s">
        <v>93</v>
      </c>
    </row>
    <row r="17" spans="2:18" ht="42" customHeight="1">
      <c r="B17" s="275" t="s">
        <v>72</v>
      </c>
      <c r="C17" s="276"/>
      <c r="D17" s="276"/>
      <c r="E17" s="276"/>
      <c r="F17" s="276"/>
      <c r="G17" s="280">
        <v>0</v>
      </c>
      <c r="H17" s="281"/>
      <c r="I17" s="282"/>
      <c r="J17" s="228" t="s">
        <v>93</v>
      </c>
    </row>
    <row r="18" spans="2:18" ht="42" customHeight="1" thickBot="1">
      <c r="B18" s="275" t="s">
        <v>157</v>
      </c>
      <c r="C18" s="276"/>
      <c r="D18" s="276"/>
      <c r="E18" s="276"/>
      <c r="F18" s="276"/>
      <c r="G18" s="283">
        <v>0</v>
      </c>
      <c r="H18" s="284"/>
      <c r="I18" s="285"/>
      <c r="J18" s="228" t="s">
        <v>93</v>
      </c>
    </row>
    <row r="19" spans="2:18" ht="9.75" customHeight="1" thickTop="1"/>
    <row r="20" spans="2:18" ht="13.5" customHeight="1">
      <c r="B20" s="229">
        <f>引数用シート!B2</f>
        <v>46023</v>
      </c>
      <c r="C20" s="213" t="str">
        <f>G16&amp;"人加入した場合の"</f>
        <v>0人加入した場合の</v>
      </c>
      <c r="D20" s="213"/>
      <c r="E20" s="213"/>
      <c r="F20" s="213"/>
      <c r="G20" s="213"/>
      <c r="H20" s="213"/>
      <c r="I20" s="213"/>
      <c r="K20" s="213"/>
    </row>
    <row r="21" spans="2:18">
      <c r="B21" s="213" t="str">
        <f>C4&amp;"カ月分の国民健康保険税の税額見込み額は、次のとおりです。"</f>
        <v>12カ月分の国民健康保険税の税額見込み額は、次のとおりです。</v>
      </c>
      <c r="C21" s="213"/>
      <c r="D21" s="213"/>
      <c r="E21" s="213"/>
      <c r="F21" s="213"/>
      <c r="G21" s="213"/>
      <c r="H21" s="213"/>
      <c r="I21" s="213"/>
      <c r="K21" s="230"/>
      <c r="L21" s="213"/>
      <c r="M21" s="213"/>
      <c r="N21" s="213"/>
    </row>
    <row r="22" spans="2:18" ht="21" customHeight="1" thickBot="1">
      <c r="B22" s="213" t="s">
        <v>71</v>
      </c>
      <c r="C22" s="213"/>
      <c r="D22" s="213"/>
      <c r="E22" s="213"/>
      <c r="F22" s="213"/>
      <c r="G22" s="213"/>
      <c r="H22" s="213"/>
      <c r="I22" s="213"/>
      <c r="J22" s="213"/>
    </row>
    <row r="23" spans="2:18" ht="21" customHeight="1">
      <c r="B23" s="243" t="s">
        <v>69</v>
      </c>
      <c r="C23" s="244"/>
      <c r="D23" s="245"/>
      <c r="E23" s="252" t="e">
        <f>引数用シート!R71</f>
        <v>#DIV/0!</v>
      </c>
      <c r="F23" s="253"/>
      <c r="G23" s="253"/>
      <c r="H23" s="254"/>
      <c r="I23" s="231"/>
      <c r="J23" s="213"/>
    </row>
    <row r="24" spans="2:18" ht="21" customHeight="1" thickBot="1">
      <c r="B24" s="246"/>
      <c r="C24" s="247"/>
      <c r="D24" s="248"/>
      <c r="E24" s="255"/>
      <c r="F24" s="256"/>
      <c r="G24" s="256"/>
      <c r="H24" s="257"/>
      <c r="J24" s="213"/>
    </row>
    <row r="25" spans="2:18" ht="21" customHeight="1">
      <c r="B25" s="249" t="s">
        <v>96</v>
      </c>
      <c r="C25" s="250"/>
      <c r="D25" s="251"/>
      <c r="E25" s="258" t="e">
        <f>ROUNDDOWN(引数用シート!AF23,-2)</f>
        <v>#DIV/0!</v>
      </c>
      <c r="F25" s="259"/>
      <c r="G25" s="259"/>
      <c r="H25" s="260"/>
      <c r="J25" s="213"/>
    </row>
    <row r="26" spans="2:18" ht="21" customHeight="1">
      <c r="B26" s="269" t="s">
        <v>97</v>
      </c>
      <c r="C26" s="270"/>
      <c r="D26" s="271"/>
      <c r="E26" s="272">
        <f>ROUNDDOWN(引数用シート!AF47,-2)</f>
        <v>0</v>
      </c>
      <c r="F26" s="273"/>
      <c r="G26" s="273"/>
      <c r="H26" s="274"/>
      <c r="J26" s="213"/>
    </row>
    <row r="27" spans="2:18" ht="21" customHeight="1">
      <c r="B27" s="264" t="s">
        <v>70</v>
      </c>
      <c r="C27" s="265"/>
      <c r="D27" s="266"/>
      <c r="E27" s="261">
        <f>ROUNDDOWN(引数用シート!AF35,-2)</f>
        <v>0</v>
      </c>
      <c r="F27" s="262"/>
      <c r="G27" s="262"/>
      <c r="H27" s="263"/>
      <c r="J27" s="213"/>
    </row>
    <row r="28" spans="2:18" ht="21" customHeight="1">
      <c r="B28" s="264" t="s">
        <v>158</v>
      </c>
      <c r="C28" s="265"/>
      <c r="D28" s="266"/>
      <c r="E28" s="261">
        <f>ROUNDDOWN(引数用シート!AF59,-2)</f>
        <v>0</v>
      </c>
      <c r="F28" s="262"/>
      <c r="G28" s="262"/>
      <c r="H28" s="263"/>
      <c r="J28" s="213"/>
    </row>
    <row r="29" spans="2:18" ht="21" customHeight="1">
      <c r="D29" s="232" t="s">
        <v>101</v>
      </c>
      <c r="E29" s="267">
        <f>引数用シート!AI8</f>
        <v>7</v>
      </c>
      <c r="F29" s="267"/>
      <c r="G29" s="267"/>
      <c r="H29" s="267"/>
      <c r="J29" s="213"/>
    </row>
    <row r="30" spans="2:18" ht="21" customHeight="1">
      <c r="B30" s="233" t="s">
        <v>99</v>
      </c>
      <c r="C30" s="233"/>
      <c r="D30" s="233"/>
      <c r="E30" s="233"/>
      <c r="F30" s="233"/>
      <c r="G30" s="233"/>
      <c r="H30" s="233"/>
      <c r="I30" s="233"/>
      <c r="J30" s="234"/>
      <c r="K30" s="234"/>
      <c r="L30" s="234"/>
      <c r="M30" s="234"/>
      <c r="N30" s="234"/>
      <c r="O30" s="234"/>
      <c r="P30" s="234"/>
      <c r="Q30" s="234"/>
      <c r="R30" s="234"/>
    </row>
    <row r="31" spans="2:18" ht="21" customHeight="1">
      <c r="B31" s="233" t="s">
        <v>100</v>
      </c>
      <c r="C31" s="233"/>
      <c r="D31" s="233"/>
      <c r="E31" s="233"/>
      <c r="F31" s="233"/>
      <c r="G31" s="233"/>
      <c r="H31" s="233"/>
      <c r="I31" s="233"/>
      <c r="J31" s="234"/>
      <c r="K31" s="234"/>
      <c r="L31" s="234"/>
      <c r="M31" s="234"/>
      <c r="N31" s="234"/>
      <c r="O31" s="234"/>
      <c r="P31" s="234"/>
      <c r="Q31" s="234"/>
      <c r="R31" s="234"/>
    </row>
    <row r="32" spans="2:18" ht="21" customHeight="1">
      <c r="B32" s="233" t="s">
        <v>182</v>
      </c>
      <c r="C32" s="233"/>
      <c r="D32" s="233"/>
      <c r="E32" s="233"/>
      <c r="F32" s="233"/>
      <c r="G32" s="233"/>
      <c r="H32" s="233"/>
      <c r="I32" s="233"/>
      <c r="J32" s="234"/>
      <c r="K32" s="234"/>
      <c r="L32" s="234"/>
      <c r="M32" s="234"/>
      <c r="N32" s="234"/>
      <c r="O32" s="234"/>
      <c r="P32" s="234"/>
      <c r="Q32" s="234"/>
      <c r="R32" s="234"/>
    </row>
  </sheetData>
  <sheetProtection algorithmName="SHA-512" hashValue="/yLr/TtIDzRjCcmiHhfQWcfvHsnvnmUBNkxjRBE2FIhL5iUoyf0yHLaWhR4WTejpiwc6b29hHOXeD/KZNvDEZg==" saltValue="dvfxpIuhDfc1O9qcQpHuXQ==" spinCount="100000" sheet="1" objects="1" scenarios="1"/>
  <mergeCells count="24">
    <mergeCell ref="A1:M1"/>
    <mergeCell ref="B26:D26"/>
    <mergeCell ref="E26:H26"/>
    <mergeCell ref="B16:F16"/>
    <mergeCell ref="B17:F17"/>
    <mergeCell ref="G16:I16"/>
    <mergeCell ref="G17:I17"/>
    <mergeCell ref="B18:F18"/>
    <mergeCell ref="G18:I18"/>
    <mergeCell ref="B32:R32"/>
    <mergeCell ref="B31:R31"/>
    <mergeCell ref="C4:F4"/>
    <mergeCell ref="G4:I4"/>
    <mergeCell ref="C8:I8"/>
    <mergeCell ref="B23:D24"/>
    <mergeCell ref="B25:D25"/>
    <mergeCell ref="E23:H24"/>
    <mergeCell ref="E25:H25"/>
    <mergeCell ref="E27:H27"/>
    <mergeCell ref="B27:D27"/>
    <mergeCell ref="B30:R30"/>
    <mergeCell ref="E29:H29"/>
    <mergeCell ref="B28:D28"/>
    <mergeCell ref="E28:H28"/>
  </mergeCells>
  <phoneticPr fontId="2"/>
  <dataValidations disablePrompts="1" xWindow="174" yWindow="367" count="5">
    <dataValidation allowBlank="1" showInputMessage="1" showErrorMessage="1" prompt="ｓ35.12.21のように入力すること" sqref="O9:O13" xr:uid="{00000000-0002-0000-0000-000000000000}"/>
    <dataValidation operator="equal" allowBlank="1" showInputMessage="1" showErrorMessage="1" error="12ヶ月試算の場合入力不要です。" sqref="Q11" xr:uid="{00000000-0002-0000-0000-000001000000}"/>
    <dataValidation type="list" imeMode="disabled" allowBlank="1" showInputMessage="1" showErrorMessage="1" sqref="C9:C13" xr:uid="{00000000-0002-0000-0000-000002000000}">
      <formula1>元号</formula1>
    </dataValidation>
    <dataValidation imeMode="disabled" allowBlank="1" showInputMessage="1" showErrorMessage="1" sqref="D9:D13 J9:M13 H9:H13 F9:F13 G16:I18" xr:uid="{00000000-0002-0000-0000-000003000000}"/>
    <dataValidation type="whole" imeMode="disabled" allowBlank="1" showInputMessage="1" showErrorMessage="1" error="１～１２の数値を入力してください。" sqref="C4:F4" xr:uid="{00000000-0002-0000-0000-000004000000}">
      <formula1>1</formula1>
      <formula2>12</formula2>
    </dataValidation>
  </dataValidations>
  <pageMargins left="0.56000000000000005" right="0.41" top="0.52" bottom="0.61" header="0.7" footer="0.66"/>
  <pageSetup paperSize="9" scale="92" fitToWidth="0" orientation="portrait" errors="blank" horizontalDpi="300" verticalDpi="300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7">
    <pageSetUpPr fitToPage="1"/>
  </sheetPr>
  <dimension ref="A1:BI1263"/>
  <sheetViews>
    <sheetView topLeftCell="X1" zoomScale="95" zoomScaleNormal="95" zoomScaleSheetLayoutView="100" workbookViewId="0">
      <selection activeCell="AM9" sqref="AM9"/>
    </sheetView>
  </sheetViews>
  <sheetFormatPr defaultRowHeight="16.5" customHeight="1"/>
  <cols>
    <col min="1" max="1" width="7.6328125" customWidth="1"/>
    <col min="2" max="2" width="7" customWidth="1"/>
    <col min="3" max="3" width="13.6328125" customWidth="1"/>
    <col min="4" max="4" width="10.90625" customWidth="1"/>
    <col min="5" max="6" width="6.36328125" customWidth="1"/>
    <col min="7" max="7" width="13.6328125" customWidth="1"/>
    <col min="8" max="8" width="11.36328125" customWidth="1"/>
    <col min="9" max="10" width="11.26953125" customWidth="1"/>
    <col min="11" max="11" width="10.08984375" customWidth="1"/>
    <col min="12" max="12" width="5.90625" customWidth="1"/>
    <col min="13" max="13" width="5.6328125" customWidth="1"/>
    <col min="14" max="14" width="8.90625" customWidth="1"/>
    <col min="15" max="15" width="1.90625" customWidth="1"/>
    <col min="16" max="16" width="4.36328125" customWidth="1"/>
    <col min="17" max="17" width="9.453125" customWidth="1"/>
    <col min="18" max="18" width="8.6328125" customWidth="1"/>
    <col min="19" max="19" width="5.453125" customWidth="1"/>
    <col min="20" max="20" width="7.36328125" customWidth="1"/>
    <col min="21" max="21" width="7.26953125" customWidth="1"/>
    <col min="22" max="22" width="7.90625" customWidth="1"/>
    <col min="23" max="23" width="7.36328125" customWidth="1"/>
    <col min="24" max="24" width="8.7265625" customWidth="1"/>
    <col min="25" max="25" width="9.26953125" customWidth="1"/>
    <col min="26" max="26" width="10.6328125" customWidth="1"/>
    <col min="27" max="27" width="7.90625" customWidth="1"/>
    <col min="28" max="28" width="15.08984375" bestFit="1" customWidth="1"/>
    <col min="29" max="29" width="3.6328125" customWidth="1"/>
    <col min="30" max="30" width="8.26953125" customWidth="1"/>
    <col min="31" max="31" width="8.36328125" customWidth="1"/>
    <col min="32" max="32" width="6.6328125" customWidth="1"/>
    <col min="33" max="33" width="3.90625" customWidth="1"/>
    <col min="34" max="34" width="3.36328125" customWidth="1"/>
    <col min="38" max="38" width="9.26953125" bestFit="1" customWidth="1"/>
    <col min="39" max="39" width="12.26953125" customWidth="1"/>
    <col min="40" max="41" width="9.26953125" customWidth="1"/>
    <col min="42" max="42" width="15.08984375" bestFit="1" customWidth="1"/>
    <col min="43" max="43" width="9.26953125" customWidth="1"/>
    <col min="44" max="44" width="9.26953125" bestFit="1" customWidth="1"/>
    <col min="45" max="45" width="9.26953125" customWidth="1"/>
    <col min="46" max="46" width="21.26953125" customWidth="1"/>
    <col min="47" max="47" width="20.453125" customWidth="1"/>
    <col min="48" max="48" width="13.90625" bestFit="1" customWidth="1"/>
    <col min="49" max="49" width="5.7265625" bestFit="1" customWidth="1"/>
    <col min="50" max="50" width="11.6328125" bestFit="1" customWidth="1"/>
    <col min="51" max="51" width="16.90625" customWidth="1"/>
    <col min="52" max="53" width="11.6328125" customWidth="1"/>
    <col min="54" max="55" width="9.26953125" bestFit="1" customWidth="1"/>
    <col min="56" max="58" width="11.36328125" customWidth="1"/>
    <col min="59" max="59" width="11" customWidth="1"/>
    <col min="60" max="60" width="11.6328125" bestFit="1" customWidth="1"/>
    <col min="61" max="61" width="10.08984375" style="17" customWidth="1"/>
  </cols>
  <sheetData>
    <row r="1" spans="1:61" ht="16.5" customHeight="1" thickBot="1">
      <c r="A1" t="s">
        <v>74</v>
      </c>
      <c r="B1" t="s">
        <v>51</v>
      </c>
      <c r="C1" s="25">
        <f>B2</f>
        <v>46023</v>
      </c>
      <c r="D1" s="26"/>
      <c r="E1" s="22"/>
      <c r="F1" s="22"/>
      <c r="G1" s="27" t="s">
        <v>145</v>
      </c>
      <c r="H1" s="22"/>
      <c r="I1" s="22"/>
      <c r="J1" s="22"/>
      <c r="K1" s="22"/>
      <c r="L1" s="385"/>
      <c r="M1" s="385"/>
      <c r="N1" s="385"/>
      <c r="O1" s="385"/>
      <c r="R1" s="387"/>
      <c r="S1" s="387"/>
      <c r="T1" s="387"/>
      <c r="AV1" s="28" t="s">
        <v>52</v>
      </c>
      <c r="AW1" s="29"/>
      <c r="AX1" s="30"/>
      <c r="AY1" s="30"/>
      <c r="AZ1" s="30"/>
      <c r="BA1" s="31"/>
      <c r="BC1" s="32" t="s">
        <v>127</v>
      </c>
      <c r="BD1" s="28" t="s">
        <v>126</v>
      </c>
      <c r="BE1" s="187"/>
      <c r="BF1" s="187"/>
      <c r="BI1" s="191"/>
    </row>
    <row r="2" spans="1:61" ht="16.5" customHeight="1">
      <c r="A2" s="11">
        <v>46113</v>
      </c>
      <c r="B2" s="11">
        <v>46023</v>
      </c>
      <c r="C2" s="384"/>
      <c r="D2" s="385"/>
      <c r="E2" s="385"/>
      <c r="F2" s="385"/>
      <c r="G2" s="385"/>
      <c r="H2" s="385"/>
      <c r="I2" s="385"/>
      <c r="J2" s="385"/>
      <c r="K2" s="385"/>
      <c r="L2" s="385"/>
      <c r="M2" s="385"/>
      <c r="N2" s="385"/>
      <c r="O2" s="385"/>
      <c r="R2" s="388"/>
      <c r="S2" s="388"/>
      <c r="T2" s="388"/>
      <c r="U2" s="388"/>
      <c r="V2" s="388"/>
      <c r="AA2" s="33"/>
      <c r="AB2" s="33"/>
      <c r="AC2" s="386"/>
      <c r="AD2" s="386"/>
      <c r="AE2" s="33"/>
      <c r="AF2" s="33"/>
      <c r="AG2" s="34"/>
      <c r="AH2" s="34"/>
      <c r="AV2" s="35" t="s">
        <v>112</v>
      </c>
      <c r="AW2" s="36"/>
      <c r="AX2" s="37" t="s">
        <v>108</v>
      </c>
      <c r="AY2" s="38" t="s">
        <v>109</v>
      </c>
      <c r="AZ2" s="37" t="s">
        <v>110</v>
      </c>
      <c r="BA2" s="39"/>
      <c r="BC2" s="40">
        <v>0</v>
      </c>
      <c r="BD2" s="41">
        <v>650999</v>
      </c>
      <c r="BE2" s="41">
        <v>1</v>
      </c>
      <c r="BF2" s="41">
        <v>1</v>
      </c>
      <c r="BG2" s="42">
        <v>0</v>
      </c>
      <c r="BH2" s="189"/>
      <c r="BI2" s="192"/>
    </row>
    <row r="3" spans="1:61" ht="16.5" customHeight="1" thickBot="1">
      <c r="C3" s="22"/>
      <c r="D3" s="22"/>
      <c r="E3" s="22"/>
      <c r="F3" s="22"/>
      <c r="G3" s="22"/>
      <c r="H3" s="22"/>
      <c r="I3" s="22"/>
      <c r="J3" s="22"/>
      <c r="K3" s="22"/>
      <c r="L3" s="385"/>
      <c r="M3" s="385"/>
      <c r="N3" s="385"/>
      <c r="O3" s="385"/>
      <c r="S3" s="387"/>
      <c r="T3" s="387"/>
      <c r="U3" s="387"/>
      <c r="V3" s="387"/>
      <c r="AA3" s="33"/>
      <c r="AB3" s="33"/>
      <c r="AC3" s="386"/>
      <c r="AD3" s="386"/>
      <c r="AE3" s="33"/>
      <c r="AF3" s="33"/>
      <c r="AG3" s="34"/>
      <c r="AH3" s="34"/>
      <c r="AP3" s="43" t="s">
        <v>135</v>
      </c>
      <c r="AV3" s="44">
        <v>0</v>
      </c>
      <c r="AW3" s="45">
        <v>1</v>
      </c>
      <c r="AX3" s="46">
        <v>1100000</v>
      </c>
      <c r="AY3" s="46">
        <v>1000000</v>
      </c>
      <c r="AZ3" s="46">
        <v>900000</v>
      </c>
      <c r="BA3" s="39"/>
      <c r="BC3" s="47">
        <v>651000</v>
      </c>
      <c r="BD3" s="48">
        <v>1900000</v>
      </c>
      <c r="BE3" s="48">
        <v>1</v>
      </c>
      <c r="BF3" s="48">
        <v>1</v>
      </c>
      <c r="BG3" s="45">
        <v>1</v>
      </c>
      <c r="BH3" s="190">
        <v>-650000</v>
      </c>
      <c r="BI3" s="192"/>
    </row>
    <row r="4" spans="1:61" ht="16.5" customHeight="1" thickBot="1">
      <c r="X4" s="49" t="s">
        <v>55</v>
      </c>
      <c r="Y4" s="49" t="s">
        <v>55</v>
      </c>
      <c r="AB4" s="50" t="s">
        <v>141</v>
      </c>
      <c r="AJ4" s="49" t="s">
        <v>55</v>
      </c>
      <c r="AL4" s="51" t="s">
        <v>133</v>
      </c>
      <c r="AP4" s="52"/>
      <c r="AQ4" s="53"/>
      <c r="AR4" s="54"/>
      <c r="AS4" s="55" t="s">
        <v>139</v>
      </c>
      <c r="AT4" s="56" t="s">
        <v>140</v>
      </c>
      <c r="AV4" s="44">
        <v>3300000</v>
      </c>
      <c r="AW4" s="45">
        <v>0.75</v>
      </c>
      <c r="AX4" s="46">
        <v>275000</v>
      </c>
      <c r="AY4" s="46">
        <v>175000</v>
      </c>
      <c r="AZ4" s="46">
        <v>75000</v>
      </c>
      <c r="BA4" s="39"/>
      <c r="BC4" s="47">
        <v>1900001</v>
      </c>
      <c r="BD4" s="48">
        <v>3600000</v>
      </c>
      <c r="BE4" s="48">
        <v>4</v>
      </c>
      <c r="BF4" s="48">
        <v>1000</v>
      </c>
      <c r="BG4" s="45">
        <v>2.8</v>
      </c>
      <c r="BH4" s="190">
        <v>-80000</v>
      </c>
      <c r="BI4" s="192"/>
    </row>
    <row r="5" spans="1:61" ht="16.5" customHeight="1" thickBot="1">
      <c r="C5" s="374" t="s">
        <v>2</v>
      </c>
      <c r="D5" s="379" t="s">
        <v>50</v>
      </c>
      <c r="E5" s="57" t="s">
        <v>54</v>
      </c>
      <c r="F5" s="389" t="s">
        <v>155</v>
      </c>
      <c r="G5" s="58" t="s">
        <v>0</v>
      </c>
      <c r="H5" s="58" t="s">
        <v>55</v>
      </c>
      <c r="I5" s="58" t="s">
        <v>3</v>
      </c>
      <c r="J5" s="58" t="s">
        <v>55</v>
      </c>
      <c r="K5" s="49" t="s">
        <v>4</v>
      </c>
      <c r="L5" s="342" t="s">
        <v>6</v>
      </c>
      <c r="M5" s="344"/>
      <c r="N5" s="342" t="s">
        <v>8</v>
      </c>
      <c r="O5" s="344"/>
      <c r="P5" s="342" t="s">
        <v>10</v>
      </c>
      <c r="Q5" s="344"/>
      <c r="R5" s="391" t="s">
        <v>11</v>
      </c>
      <c r="S5" s="392"/>
      <c r="T5" s="391" t="s">
        <v>13</v>
      </c>
      <c r="U5" s="393"/>
      <c r="V5" s="391" t="s">
        <v>15</v>
      </c>
      <c r="W5" s="393"/>
      <c r="X5" t="s">
        <v>132</v>
      </c>
      <c r="Y5" s="59"/>
      <c r="Z5" s="370" t="s">
        <v>17</v>
      </c>
      <c r="AA5" s="371"/>
      <c r="AB5" s="60">
        <v>150000</v>
      </c>
      <c r="AC5" s="370" t="s">
        <v>18</v>
      </c>
      <c r="AD5" s="371"/>
      <c r="AE5" s="374" t="s">
        <v>19</v>
      </c>
      <c r="AF5" s="397" t="s">
        <v>42</v>
      </c>
      <c r="AG5" s="398"/>
      <c r="AJ5" s="61" t="s">
        <v>130</v>
      </c>
      <c r="AL5" s="62">
        <v>0</v>
      </c>
      <c r="AM5" s="63">
        <v>0</v>
      </c>
      <c r="AN5" s="63">
        <v>7</v>
      </c>
      <c r="AP5" s="52"/>
      <c r="AQ5" s="64" t="s">
        <v>136</v>
      </c>
      <c r="AR5" s="65"/>
      <c r="AS5" s="66">
        <f>IF(SUM($AY$13:$AY$17)-1&lt;0,0,SUM($AY$13:$AY$17)-1)</f>
        <v>0</v>
      </c>
      <c r="AT5" s="67">
        <f>税率表!F12</f>
        <v>100000</v>
      </c>
      <c r="AV5" s="44">
        <v>4100000</v>
      </c>
      <c r="AW5" s="45">
        <v>0.85</v>
      </c>
      <c r="AX5" s="46">
        <v>685000</v>
      </c>
      <c r="AY5" s="46">
        <v>585000</v>
      </c>
      <c r="AZ5" s="46">
        <v>485000</v>
      </c>
      <c r="BA5" s="39"/>
      <c r="BC5" s="47">
        <v>3600001</v>
      </c>
      <c r="BD5" s="48">
        <v>6600000</v>
      </c>
      <c r="BE5" s="48">
        <v>4</v>
      </c>
      <c r="BF5" s="48">
        <v>1000</v>
      </c>
      <c r="BG5" s="45">
        <v>3.2</v>
      </c>
      <c r="BH5" s="190">
        <v>-440000</v>
      </c>
      <c r="BI5" s="192"/>
    </row>
    <row r="6" spans="1:61" ht="16.5" customHeight="1" thickBot="1">
      <c r="A6" t="s">
        <v>53</v>
      </c>
      <c r="B6" t="s">
        <v>53</v>
      </c>
      <c r="C6" s="375"/>
      <c r="D6" s="380"/>
      <c r="E6" s="68"/>
      <c r="F6" s="390"/>
      <c r="G6" s="69" t="s">
        <v>1</v>
      </c>
      <c r="H6" s="69"/>
      <c r="I6" s="69" t="s">
        <v>1</v>
      </c>
      <c r="J6" s="69"/>
      <c r="K6" s="49" t="s">
        <v>5</v>
      </c>
      <c r="L6" s="342" t="s">
        <v>7</v>
      </c>
      <c r="M6" s="344"/>
      <c r="N6" s="342" t="s">
        <v>9</v>
      </c>
      <c r="O6" s="344"/>
      <c r="P6" s="342" t="s">
        <v>41</v>
      </c>
      <c r="Q6" s="344"/>
      <c r="R6" s="391" t="s">
        <v>12</v>
      </c>
      <c r="S6" s="392"/>
      <c r="T6" s="391" t="s">
        <v>14</v>
      </c>
      <c r="U6" s="393"/>
      <c r="V6" s="391" t="s">
        <v>16</v>
      </c>
      <c r="W6" s="393"/>
      <c r="X6" s="70" t="s">
        <v>131</v>
      </c>
      <c r="Y6" s="69" t="s">
        <v>129</v>
      </c>
      <c r="Z6" s="372"/>
      <c r="AA6" s="373"/>
      <c r="AB6" s="209">
        <f>税率表!F9</f>
        <v>430000</v>
      </c>
      <c r="AC6" s="372"/>
      <c r="AD6" s="373"/>
      <c r="AE6" s="390"/>
      <c r="AF6" s="399"/>
      <c r="AG6" s="400"/>
      <c r="AJ6" s="71" t="s">
        <v>143</v>
      </c>
      <c r="AL6" s="62">
        <f>税率表!F10</f>
        <v>310000</v>
      </c>
      <c r="AM6" s="72">
        <f>$AB$6+AS5*AT5+1</f>
        <v>430001</v>
      </c>
      <c r="AN6" s="63">
        <v>5</v>
      </c>
      <c r="AP6" s="73" t="s">
        <v>127</v>
      </c>
      <c r="AQ6" s="74" t="s">
        <v>137</v>
      </c>
      <c r="AR6" s="75" t="s">
        <v>138</v>
      </c>
      <c r="AV6" s="44">
        <v>7700000</v>
      </c>
      <c r="AW6" s="45">
        <v>0.95</v>
      </c>
      <c r="AX6" s="46">
        <v>1455000</v>
      </c>
      <c r="AY6" s="46">
        <v>1355000</v>
      </c>
      <c r="AZ6" s="46">
        <v>1255000</v>
      </c>
      <c r="BA6" s="39"/>
      <c r="BC6" s="47">
        <v>6600001</v>
      </c>
      <c r="BD6" s="48">
        <v>8500000</v>
      </c>
      <c r="BE6" s="48">
        <v>1</v>
      </c>
      <c r="BF6" s="48">
        <v>1</v>
      </c>
      <c r="BG6" s="45">
        <v>0.9</v>
      </c>
      <c r="BH6" s="190">
        <v>-1100000</v>
      </c>
      <c r="BI6" s="192"/>
    </row>
    <row r="7" spans="1:61" ht="16.5" customHeight="1" thickBot="1">
      <c r="A7" s="76"/>
      <c r="B7" s="76"/>
      <c r="C7" s="368" t="str">
        <f>計算シート!B9</f>
        <v/>
      </c>
      <c r="D7" s="381" t="str">
        <f>計算シート!O9</f>
        <v/>
      </c>
      <c r="E7" s="379" t="str">
        <f>IF(OR($A8&lt;40,$A8&gt;64),"","介護")</f>
        <v/>
      </c>
      <c r="F7" s="382" t="str">
        <f>IF($A8&gt;17,"","こども")</f>
        <v/>
      </c>
      <c r="G7" s="77">
        <f>計算シート!J9</f>
        <v>0</v>
      </c>
      <c r="H7" s="77">
        <v>0</v>
      </c>
      <c r="I7" s="77">
        <f>計算シート!K9</f>
        <v>0</v>
      </c>
      <c r="J7" s="77">
        <f>IF(I8&gt;20000,20000,I8)</f>
        <v>0</v>
      </c>
      <c r="K7" s="78">
        <f>計算シート!L9</f>
        <v>0</v>
      </c>
      <c r="L7" s="369"/>
      <c r="M7" s="369"/>
      <c r="N7" s="369"/>
      <c r="O7" s="369"/>
      <c r="P7" s="369"/>
      <c r="Q7" s="369"/>
      <c r="R7" s="376"/>
      <c r="S7" s="376"/>
      <c r="T7" s="376"/>
      <c r="U7" s="376"/>
      <c r="V7" s="376"/>
      <c r="W7" s="376"/>
      <c r="X7" s="79">
        <f>IF($G8=0,0,$G8)</f>
        <v>0</v>
      </c>
      <c r="Y7" s="80"/>
      <c r="Z7" s="377" t="str">
        <f t="shared" ref="Z7" si="0">IF(OR($C7="",$X8=0),"",($X7+$X8+SUM($K7:$W8)))</f>
        <v/>
      </c>
      <c r="AA7" s="378"/>
      <c r="AB7">
        <v>0</v>
      </c>
      <c r="AC7" s="358"/>
      <c r="AD7" s="359"/>
      <c r="AF7" s="401" t="s">
        <v>56</v>
      </c>
      <c r="AG7" s="402"/>
      <c r="AJ7" s="81"/>
      <c r="AL7" s="62">
        <f>税率表!F11</f>
        <v>570000</v>
      </c>
      <c r="AM7" s="72">
        <f>$AB$6+($AF$17*$AL6)+($AS$5*$AT$5)+1</f>
        <v>430001</v>
      </c>
      <c r="AN7" s="63">
        <v>2</v>
      </c>
      <c r="AP7" s="82">
        <v>550000</v>
      </c>
      <c r="AQ7" s="83">
        <v>650000</v>
      </c>
      <c r="AR7" s="84">
        <v>1100000</v>
      </c>
      <c r="AV7" s="85" t="s">
        <v>113</v>
      </c>
      <c r="AW7" s="86"/>
      <c r="AX7" s="87"/>
      <c r="AY7" s="88"/>
      <c r="AZ7" s="89"/>
      <c r="BA7" s="32"/>
      <c r="BC7" s="195">
        <v>8500001</v>
      </c>
      <c r="BD7" s="196"/>
      <c r="BE7" s="196">
        <v>1</v>
      </c>
      <c r="BF7" s="196">
        <v>1</v>
      </c>
      <c r="BG7" s="197">
        <v>1</v>
      </c>
      <c r="BH7" s="198">
        <v>-1950000</v>
      </c>
      <c r="BI7" s="192"/>
    </row>
    <row r="8" spans="1:61" ht="16.5" customHeight="1">
      <c r="A8" t="str">
        <f>IF(D7="","",DATEDIF(D7,$A$2,"ｙ"))</f>
        <v/>
      </c>
      <c r="B8" t="str">
        <f>IF(D7="","",DATEDIF(D7,$B$2,"ｙ"))</f>
        <v/>
      </c>
      <c r="C8" s="354"/>
      <c r="D8" s="367"/>
      <c r="E8" s="357"/>
      <c r="F8" s="383"/>
      <c r="G8" s="90">
        <f>$AT13</f>
        <v>0</v>
      </c>
      <c r="H8" s="91"/>
      <c r="I8" s="91">
        <f>$AU13</f>
        <v>0</v>
      </c>
      <c r="J8" s="91"/>
      <c r="K8" s="92"/>
      <c r="L8" s="360"/>
      <c r="M8" s="360"/>
      <c r="N8" s="360"/>
      <c r="O8" s="360"/>
      <c r="P8" s="360"/>
      <c r="Q8" s="360"/>
      <c r="R8" s="361"/>
      <c r="S8" s="361"/>
      <c r="T8" s="361"/>
      <c r="U8" s="361"/>
      <c r="V8" s="361"/>
      <c r="W8" s="362"/>
      <c r="X8" s="94">
        <f>IF($I8=0,0,$I8)</f>
        <v>0</v>
      </c>
      <c r="Y8" s="94" t="str">
        <f t="shared" ref="Y8" si="1">IF(E7="介護",1,"")</f>
        <v/>
      </c>
      <c r="Z8" s="363" t="str">
        <f>IF($AJ8&lt;&gt;"",IF($AJ$8=1,IF($X8&gt;$AB$5,SUM($X7:$X8)+SUM($K7:$W8)-$AB$5,$X7+SUM($K7:$W8)),SUM($X7:$X8)+SUM($K7:$W8)),"")</f>
        <v/>
      </c>
      <c r="AA8" s="364"/>
      <c r="AB8" s="95">
        <f>IF(G8&gt;0,H7,0)</f>
        <v>0</v>
      </c>
      <c r="AC8" s="363" t="str">
        <f>IF($AJ8 &lt;&gt; "",IF(AND($AJ8=1,$X8&gt;0),IF($Z7-$AB$6&gt;0,$Z7-$AB$6,0),IF($Z8&gt;=0,IF($Z8-$AB$6&gt;0,$Z8-$AB$6,0))),"")</f>
        <v/>
      </c>
      <c r="AD8" s="364"/>
      <c r="AE8" s="71" t="s">
        <v>46</v>
      </c>
      <c r="AF8" s="403"/>
      <c r="AG8" s="404"/>
      <c r="AI8" s="96">
        <f>VLOOKUP($Z$17,軽減判定,2)</f>
        <v>7</v>
      </c>
      <c r="AJ8" s="93" t="str">
        <f>IF(ISNUMBER($B8),IF($B8&gt;=65,1,0),"")</f>
        <v/>
      </c>
      <c r="AL8" s="62"/>
      <c r="AM8" s="72">
        <f>$AB$6+($AF$17*$AL7)+($AS$5*$AT$5)+1</f>
        <v>430001</v>
      </c>
      <c r="AN8" s="63">
        <v>0</v>
      </c>
      <c r="AV8" s="44">
        <v>0</v>
      </c>
      <c r="AW8" s="45">
        <v>1</v>
      </c>
      <c r="AX8" s="46">
        <v>600000</v>
      </c>
      <c r="AY8" s="46">
        <v>500000</v>
      </c>
      <c r="AZ8" s="46">
        <v>400000</v>
      </c>
      <c r="BA8" s="39"/>
      <c r="BC8" s="199"/>
      <c r="BD8" s="200"/>
      <c r="BE8" s="203" t="s">
        <v>160</v>
      </c>
      <c r="BF8" s="203" t="s">
        <v>161</v>
      </c>
      <c r="BG8" s="204" t="s">
        <v>162</v>
      </c>
      <c r="BH8" s="203" t="s">
        <v>163</v>
      </c>
      <c r="BI8" s="194"/>
    </row>
    <row r="9" spans="1:61" ht="16.5" customHeight="1">
      <c r="A9" s="76"/>
      <c r="B9" s="76"/>
      <c r="C9" s="354" t="str">
        <f>計算シート!B10</f>
        <v/>
      </c>
      <c r="D9" s="366" t="str">
        <f>計算シート!O10</f>
        <v/>
      </c>
      <c r="E9" s="356" t="str">
        <f>IF(OR($A10&lt;40,$A10&gt;64),"","介護")</f>
        <v/>
      </c>
      <c r="F9" s="383" t="str">
        <f>IF($A10&gt;17,"","こども")</f>
        <v/>
      </c>
      <c r="G9" s="77">
        <f>計算シート!J10</f>
        <v>0</v>
      </c>
      <c r="H9" s="77">
        <v>0</v>
      </c>
      <c r="I9" s="77">
        <f>計算シート!K10</f>
        <v>0</v>
      </c>
      <c r="J9" s="77">
        <f>IF(I10&gt;20000,20000,I10)</f>
        <v>0</v>
      </c>
      <c r="K9" s="97">
        <f>計算シート!L10</f>
        <v>0</v>
      </c>
      <c r="L9" s="355"/>
      <c r="M9" s="355"/>
      <c r="N9" s="355"/>
      <c r="O9" s="355"/>
      <c r="P9" s="355"/>
      <c r="Q9" s="355"/>
      <c r="R9" s="365"/>
      <c r="S9" s="365"/>
      <c r="T9" s="365"/>
      <c r="U9" s="365"/>
      <c r="V9" s="365"/>
      <c r="W9" s="365"/>
      <c r="X9" s="79">
        <f>IF($G10=0,0,$G10)</f>
        <v>0</v>
      </c>
      <c r="Y9" s="98"/>
      <c r="Z9" s="377" t="str">
        <f t="shared" ref="Z9" si="2">IF(OR($C9="",$X10=0),"",($X9+$X10+SUM($K9:$W10)))</f>
        <v/>
      </c>
      <c r="AA9" s="378"/>
      <c r="AB9">
        <v>0</v>
      </c>
      <c r="AC9" s="358"/>
      <c r="AD9" s="359"/>
      <c r="AE9" s="71"/>
      <c r="AF9" s="405" t="s">
        <v>57</v>
      </c>
      <c r="AG9" s="406"/>
      <c r="AJ9" s="99"/>
      <c r="AV9" s="44">
        <v>1300000</v>
      </c>
      <c r="AW9" s="45">
        <v>0.75</v>
      </c>
      <c r="AX9" s="46">
        <v>275000</v>
      </c>
      <c r="AY9" s="46">
        <v>175000</v>
      </c>
      <c r="AZ9" s="46">
        <v>75000</v>
      </c>
      <c r="BA9" s="39"/>
      <c r="BC9" s="194"/>
      <c r="BD9" s="201"/>
      <c r="BE9" s="201"/>
      <c r="BF9" s="201"/>
      <c r="BG9" s="32"/>
      <c r="BH9" s="201"/>
      <c r="BI9" s="194"/>
    </row>
    <row r="10" spans="1:61" ht="16.5" customHeight="1">
      <c r="A10" t="str">
        <f>IF(D9="","",DATEDIF(D9,$A$2,"ｙ"))</f>
        <v/>
      </c>
      <c r="B10" t="str">
        <f>IF(D9="","",DATEDIF(D9,$B$2,"ｙ"))</f>
        <v/>
      </c>
      <c r="C10" s="354"/>
      <c r="D10" s="367"/>
      <c r="E10" s="357"/>
      <c r="F10" s="383"/>
      <c r="G10" s="90">
        <f>$AT14</f>
        <v>0</v>
      </c>
      <c r="H10" s="91"/>
      <c r="I10" s="91">
        <f>$AU14</f>
        <v>0</v>
      </c>
      <c r="J10" s="91"/>
      <c r="K10" s="92"/>
      <c r="L10" s="360"/>
      <c r="M10" s="360"/>
      <c r="N10" s="360"/>
      <c r="O10" s="360"/>
      <c r="P10" s="360"/>
      <c r="Q10" s="360"/>
      <c r="R10" s="361"/>
      <c r="S10" s="361"/>
      <c r="T10" s="361"/>
      <c r="U10" s="361"/>
      <c r="V10" s="361"/>
      <c r="W10" s="362"/>
      <c r="X10" s="94">
        <f>IF($I10=0,0,$I10)</f>
        <v>0</v>
      </c>
      <c r="Y10" s="94" t="str">
        <f t="shared" ref="Y10" si="3">IF(E9="介護",1,"")</f>
        <v/>
      </c>
      <c r="Z10" s="363" t="str">
        <f>IF($AJ10&lt;&gt;"",IF($AJ$8=1,IF($X10&gt;$AB$5,SUM($X9:$X10)+SUM($K9:$W10)-$AB$5,$X9+SUM($K9:$W10)),SUM($X9:$X10)+SUM($K9:$W10)),"")</f>
        <v/>
      </c>
      <c r="AA10" s="364"/>
      <c r="AB10" s="95">
        <f>IF(G10&gt;0,H9,0)</f>
        <v>0</v>
      </c>
      <c r="AC10" s="363" t="str">
        <f>IF($AJ10 &lt;&gt; "",IF(AND($AJ10=1,$X10&gt;0),IF($Z9-$AB$6&gt;0,$Z9-$AB$6,0),IF($Z10&gt;=0,IF($Z10-$AB$6&gt;0,$Z10-$AB$6,0))),"")</f>
        <v/>
      </c>
      <c r="AD10" s="364"/>
      <c r="AE10" s="71"/>
      <c r="AF10" s="401" t="s">
        <v>58</v>
      </c>
      <c r="AG10" s="402"/>
      <c r="AJ10" s="93" t="str">
        <f t="shared" ref="AJ10" si="4">IF(ISNUMBER($B10),IF($B10&gt;=65,1,0),"")</f>
        <v/>
      </c>
      <c r="AU10" s="100" t="s">
        <v>128</v>
      </c>
      <c r="AV10" s="44">
        <v>4100000</v>
      </c>
      <c r="AW10" s="45">
        <v>0.85</v>
      </c>
      <c r="AX10" s="46">
        <v>685000</v>
      </c>
      <c r="AY10" s="46">
        <v>585000</v>
      </c>
      <c r="AZ10" s="46">
        <v>485000</v>
      </c>
      <c r="BA10" s="39"/>
      <c r="BC10" s="194"/>
      <c r="BD10" s="201"/>
      <c r="BE10" s="201"/>
      <c r="BF10" s="201"/>
      <c r="BG10" s="32"/>
      <c r="BH10" s="201"/>
      <c r="BI10" s="194"/>
    </row>
    <row r="11" spans="1:61" ht="16.5" customHeight="1" thickBot="1">
      <c r="A11" s="76"/>
      <c r="B11" s="76"/>
      <c r="C11" s="354" t="str">
        <f>計算シート!B11</f>
        <v/>
      </c>
      <c r="D11" s="366" t="str">
        <f>計算シート!O11</f>
        <v/>
      </c>
      <c r="E11" s="356" t="str">
        <f>IF(OR($A12&lt;40,$A12&gt;64),"","介護")</f>
        <v/>
      </c>
      <c r="F11" s="383" t="str">
        <f t="shared" ref="F11" si="5">IF($A12&gt;17,"","こども")</f>
        <v/>
      </c>
      <c r="G11" s="77">
        <f>計算シート!J11</f>
        <v>0</v>
      </c>
      <c r="H11" s="77">
        <v>0</v>
      </c>
      <c r="I11" s="77">
        <f>計算シート!K11</f>
        <v>0</v>
      </c>
      <c r="J11" s="77">
        <f>IF(I12&gt;20000,20000,I12)</f>
        <v>0</v>
      </c>
      <c r="K11" s="97">
        <f>計算シート!L11</f>
        <v>0</v>
      </c>
      <c r="L11" s="355"/>
      <c r="M11" s="355"/>
      <c r="N11" s="355"/>
      <c r="O11" s="355"/>
      <c r="P11" s="355"/>
      <c r="Q11" s="355"/>
      <c r="R11" s="365"/>
      <c r="S11" s="365"/>
      <c r="T11" s="365"/>
      <c r="U11" s="365"/>
      <c r="V11" s="365"/>
      <c r="W11" s="365"/>
      <c r="X11" s="79">
        <f>IF($G12=0,0,$G12)</f>
        <v>0</v>
      </c>
      <c r="Y11" s="98"/>
      <c r="Z11" s="377" t="str">
        <f t="shared" ref="Z11" si="6">IF(OR($C11="",$X12=0),"",($X11+$X12+SUM($K11:$W12)))</f>
        <v/>
      </c>
      <c r="AA11" s="378"/>
      <c r="AB11">
        <v>0</v>
      </c>
      <c r="AC11" s="358"/>
      <c r="AD11" s="359"/>
      <c r="AE11" s="71" t="s">
        <v>60</v>
      </c>
      <c r="AF11" s="403"/>
      <c r="AG11" s="404"/>
      <c r="AJ11" s="99"/>
      <c r="AU11" s="101">
        <v>100000</v>
      </c>
      <c r="AV11" s="102">
        <v>7700000</v>
      </c>
      <c r="AW11" s="103">
        <v>0.95</v>
      </c>
      <c r="AX11" s="104">
        <v>1455000</v>
      </c>
      <c r="AY11" s="104">
        <v>1355000</v>
      </c>
      <c r="AZ11" s="104">
        <v>1255000</v>
      </c>
      <c r="BA11" s="39"/>
      <c r="BC11" s="194"/>
      <c r="BD11" s="201"/>
      <c r="BE11" s="201"/>
      <c r="BF11" s="201"/>
      <c r="BG11" s="32"/>
      <c r="BH11" s="201"/>
      <c r="BI11" s="194"/>
    </row>
    <row r="12" spans="1:61" ht="16.5" customHeight="1">
      <c r="A12" t="str">
        <f>IF(D11="","",DATEDIF(D11,$A$2,"ｙ"))</f>
        <v/>
      </c>
      <c r="B12" t="str">
        <f>IF(D11="","",DATEDIF(D11,$B$2,"ｙ"))</f>
        <v/>
      </c>
      <c r="C12" s="354"/>
      <c r="D12" s="367"/>
      <c r="E12" s="357"/>
      <c r="F12" s="383"/>
      <c r="G12" s="90">
        <f>$AT15</f>
        <v>0</v>
      </c>
      <c r="H12" s="91"/>
      <c r="I12" s="91">
        <f>$AU15</f>
        <v>0</v>
      </c>
      <c r="J12" s="91"/>
      <c r="K12" s="92"/>
      <c r="L12" s="360"/>
      <c r="M12" s="360"/>
      <c r="N12" s="360"/>
      <c r="O12" s="360"/>
      <c r="P12" s="360"/>
      <c r="Q12" s="360"/>
      <c r="R12" s="361"/>
      <c r="S12" s="361"/>
      <c r="T12" s="361"/>
      <c r="U12" s="361"/>
      <c r="V12" s="361"/>
      <c r="W12" s="362"/>
      <c r="X12" s="94">
        <f>IF($I12=0,0,$I12)</f>
        <v>0</v>
      </c>
      <c r="Y12" s="94" t="str">
        <f t="shared" ref="Y12" si="7">IF(E11="介護",1,"")</f>
        <v/>
      </c>
      <c r="Z12" s="363" t="str">
        <f>IF($AJ12&lt;&gt;"",IF($AJ$8=1,IF($X12&gt;$AB$5,SUM($X11:$X12)+SUM($K11:$W12)-$AB$5,$X11+SUM($K11:$W12)),SUM($X11:$X12)+SUM($K11:$W12)),"")</f>
        <v/>
      </c>
      <c r="AA12" s="364"/>
      <c r="AB12" s="95">
        <f>IF(G12&gt;0,H11,0)</f>
        <v>0</v>
      </c>
      <c r="AC12" s="363" t="str">
        <f>IF($AJ12 &lt;&gt; "",IF(AND($AJ12=1,$X12&gt;0),IF($Z11-$AB$6&gt;0,$Z11-$AB$6,0),IF($Z12&gt;=0,IF($Z12-$AB$6&gt;0,$Z12-$AB$6,0))),"")</f>
        <v/>
      </c>
      <c r="AD12" s="364"/>
      <c r="AE12" s="71"/>
      <c r="AF12" s="405" t="s">
        <v>57</v>
      </c>
      <c r="AG12" s="406"/>
      <c r="AJ12" s="93" t="str">
        <f t="shared" ref="AJ12" si="8">IF(ISNUMBER($B12),IF($B12&gt;=65,1,0),"")</f>
        <v/>
      </c>
      <c r="AK12" s="100" t="s">
        <v>125</v>
      </c>
      <c r="AL12" s="100" t="s">
        <v>117</v>
      </c>
      <c r="AM12" s="100" t="s">
        <v>118</v>
      </c>
      <c r="AN12" s="100" t="s">
        <v>124</v>
      </c>
      <c r="AO12" s="100" t="s">
        <v>119</v>
      </c>
      <c r="AP12" s="100" t="s">
        <v>120</v>
      </c>
      <c r="AQ12" s="100" t="s">
        <v>114</v>
      </c>
      <c r="AR12" s="100" t="s">
        <v>115</v>
      </c>
      <c r="AS12" s="100" t="s">
        <v>121</v>
      </c>
      <c r="AT12" s="105" t="s">
        <v>123</v>
      </c>
      <c r="AU12" s="105" t="s">
        <v>122</v>
      </c>
      <c r="AV12" s="106" t="s">
        <v>116</v>
      </c>
      <c r="AW12" s="107" t="s">
        <v>107</v>
      </c>
      <c r="AX12" s="108" t="s">
        <v>111</v>
      </c>
      <c r="AY12" s="109" t="s">
        <v>134</v>
      </c>
      <c r="AZ12" s="109"/>
      <c r="BA12" s="39"/>
      <c r="BC12" s="194"/>
      <c r="BD12" s="201"/>
      <c r="BE12" s="201"/>
      <c r="BF12" s="201"/>
      <c r="BG12" s="32"/>
      <c r="BH12" s="201"/>
      <c r="BI12" s="194"/>
    </row>
    <row r="13" spans="1:61" ht="16.5" customHeight="1">
      <c r="A13" s="76"/>
      <c r="B13" s="76"/>
      <c r="C13" s="354" t="str">
        <f>計算シート!B12</f>
        <v/>
      </c>
      <c r="D13" s="366" t="str">
        <f>計算シート!O12</f>
        <v/>
      </c>
      <c r="E13" s="356" t="str">
        <f>IF(OR($A14&lt;40,$A14&gt;64),"","介護")</f>
        <v/>
      </c>
      <c r="F13" s="383" t="str">
        <f t="shared" ref="F13" si="9">IF($A14&gt;17,"","こども")</f>
        <v/>
      </c>
      <c r="G13" s="77">
        <f>計算シート!J12</f>
        <v>0</v>
      </c>
      <c r="H13" s="77">
        <v>0</v>
      </c>
      <c r="I13" s="77">
        <f>計算シート!K12</f>
        <v>0</v>
      </c>
      <c r="J13" s="77">
        <f>IF(I14&gt;20000,20000,I14)</f>
        <v>0</v>
      </c>
      <c r="K13" s="97">
        <f>計算シート!L12</f>
        <v>0</v>
      </c>
      <c r="L13" s="355"/>
      <c r="M13" s="355"/>
      <c r="N13" s="355"/>
      <c r="O13" s="355"/>
      <c r="P13" s="355"/>
      <c r="Q13" s="355"/>
      <c r="R13" s="365"/>
      <c r="S13" s="365"/>
      <c r="T13" s="365"/>
      <c r="U13" s="365"/>
      <c r="V13" s="365"/>
      <c r="W13" s="365"/>
      <c r="X13" s="79">
        <f>IF($G14=0,0,$G14)</f>
        <v>0</v>
      </c>
      <c r="Y13" s="98"/>
      <c r="Z13" s="377" t="str">
        <f t="shared" ref="Z13" si="10">IF(OR($C13="",$X14=0),"",($X13+$X14+SUM($K13:$W14)))</f>
        <v/>
      </c>
      <c r="AA13" s="378"/>
      <c r="AB13">
        <f>IF(AND(B14&gt;=65,J13&gt;0),J13,0)</f>
        <v>0</v>
      </c>
      <c r="AC13" s="358"/>
      <c r="AD13" s="359"/>
      <c r="AF13" s="401" t="s">
        <v>59</v>
      </c>
      <c r="AG13" s="402"/>
      <c r="AJ13" s="99"/>
      <c r="AK13" s="110" t="str">
        <f>IF( $AJ8="","",IF($AJ8=1,"以上","未満"))</f>
        <v/>
      </c>
      <c r="AL13" s="111">
        <f>$I7</f>
        <v>0</v>
      </c>
      <c r="AM13" s="111">
        <f>IF(OR($I7=0,$I7=""),0,IF($AV13&lt;0,0,ROUNDDOWN($AV13,0)))</f>
        <v>0</v>
      </c>
      <c r="AN13" s="111">
        <f>$G7</f>
        <v>0</v>
      </c>
      <c r="AO13" s="111">
        <f>$BH13</f>
        <v>0</v>
      </c>
      <c r="AP13" s="111">
        <f>SUM($AM13,$AO13)</f>
        <v>0</v>
      </c>
      <c r="AQ13" s="111">
        <f>$K7</f>
        <v>0</v>
      </c>
      <c r="AR13" s="111">
        <f>SUM($AO13,$AQ13)</f>
        <v>0</v>
      </c>
      <c r="AS13" s="111">
        <f>IF(AND($AM13&gt;0,$AO13&gt;0),IF($AP13&gt;=AU$11,1,0),0)</f>
        <v>0</v>
      </c>
      <c r="AT13" s="112">
        <f>IF($AS13=1,IF($AO13-$AU$11&lt;0,0,$AO13-$AU$11),$AO13)</f>
        <v>0</v>
      </c>
      <c r="AU13" s="112">
        <f>IF($AS13=1,IF($AO13-$AU$11&lt;0,$AM13-($AU$11-$AO13),$AM13),$AM13)</f>
        <v>0</v>
      </c>
      <c r="AV13" s="113">
        <f>IF($AK13="",0,$AL13*$AW13-$AX13)</f>
        <v>0</v>
      </c>
      <c r="AW13" s="45" t="str">
        <f ca="1">IF($AK13="","",VLOOKUP($AL13,INDIRECT("年金控除表６５" &amp; $AK13),2))</f>
        <v/>
      </c>
      <c r="AX13" s="113" t="str">
        <f ca="1">IF($AK13="","",VLOOKUP($AL13,INDIRECT("年金控除表６５" &amp; $AK13),VLOOKUP($AR13,所得区分表,3,TRUE)))</f>
        <v/>
      </c>
      <c r="AY13" s="114">
        <f>IF($AK13&lt;&gt;"",IF(IF($AN13&gt;$AP$7,1,0)+IF($AL13 &gt;HLOOKUP($AK13,一定の給与所得者年金基準,2,FALSE),1,0)&gt;0,1,0),0)</f>
        <v>0</v>
      </c>
      <c r="BB13" s="111">
        <f>$AN13</f>
        <v>0</v>
      </c>
      <c r="BC13" s="63">
        <f>IF($BB13&gt;0,VLOOKUP($BB13,給与所得算出表,3),0)</f>
        <v>0</v>
      </c>
      <c r="BD13" s="48">
        <f>IF($BB13&gt;0,VLOOKUP($BB13,給与所得算出表,4),0)</f>
        <v>0</v>
      </c>
      <c r="BE13" s="202">
        <f>IF($BB13&gt;0,VLOOKUP($BB13,給与所得算出表,5),0)</f>
        <v>0</v>
      </c>
      <c r="BF13" s="48">
        <f>IF($BB13&gt;0,ROUNDDOWN(ROUNDDOWN($BB13/$BC13/$BD13,0)*$BD13*$BE13,0),0)</f>
        <v>0</v>
      </c>
      <c r="BG13" s="48">
        <f>IF($BB13&gt;0,VLOOKUP($BB13,給与所得算出表,6),0)</f>
        <v>0</v>
      </c>
      <c r="BH13" s="48">
        <f>BF13+BG13</f>
        <v>0</v>
      </c>
      <c r="BI13" s="193"/>
    </row>
    <row r="14" spans="1:61" ht="16.5" customHeight="1">
      <c r="A14" t="str">
        <f>IF(D13="","",DATEDIF(D13,$A$2,"ｙ"))</f>
        <v/>
      </c>
      <c r="B14" t="str">
        <f>IF(D13="","",DATEDIF(D13,$B$2,"ｙ"))</f>
        <v/>
      </c>
      <c r="C14" s="354"/>
      <c r="D14" s="367"/>
      <c r="E14" s="357"/>
      <c r="F14" s="383"/>
      <c r="G14" s="90">
        <f>$AT16</f>
        <v>0</v>
      </c>
      <c r="H14" s="91"/>
      <c r="I14" s="91">
        <f>$AU16</f>
        <v>0</v>
      </c>
      <c r="J14" s="91"/>
      <c r="K14" s="92"/>
      <c r="L14" s="360"/>
      <c r="M14" s="360"/>
      <c r="N14" s="360"/>
      <c r="O14" s="360"/>
      <c r="P14" s="360"/>
      <c r="Q14" s="360"/>
      <c r="R14" s="361"/>
      <c r="S14" s="361"/>
      <c r="T14" s="361"/>
      <c r="U14" s="361"/>
      <c r="V14" s="361"/>
      <c r="W14" s="362"/>
      <c r="X14" s="94">
        <f>IF($I14=0,0,$I14)</f>
        <v>0</v>
      </c>
      <c r="Y14" s="94" t="str">
        <f>IF(E13="介護",1,"")</f>
        <v/>
      </c>
      <c r="Z14" s="363" t="str">
        <f>IF($AJ14&lt;&gt;"",IF($AJ$8=1,IF($X14&gt;$AB$5,SUM($X13:$X14)+SUM($K13:$W14)-$AB$5,$X13+SUM($K13:$W14)),SUM($X13:$X14)+SUM($K13:$W14)),"")</f>
        <v/>
      </c>
      <c r="AA14" s="364"/>
      <c r="AB14" s="95">
        <f>IF(G14&gt;0,H13,0)</f>
        <v>0</v>
      </c>
      <c r="AC14" s="363" t="str">
        <f>IF($AJ14 &lt;&gt; "",IF(AND($AJ14=1,$X14&gt;0),IF($Z13-$AB$6&gt;0,$Z13-$AB$6,0),IF($Z14&gt;=0,IF($Z14-$AB$6&gt;0,$Z14-$AB$6,0))),"")</f>
        <v/>
      </c>
      <c r="AD14" s="364"/>
      <c r="AF14" s="403"/>
      <c r="AG14" s="404"/>
      <c r="AJ14" s="93" t="str">
        <f t="shared" ref="AJ14" si="11">IF(ISNUMBER($B14),IF($B14&gt;=65,1,0),"")</f>
        <v/>
      </c>
      <c r="AK14" s="110" t="str">
        <f>IF( $AJ10="","",IF($AJ10=1,"以上","未満"))</f>
        <v/>
      </c>
      <c r="AL14" s="111">
        <f>$I9</f>
        <v>0</v>
      </c>
      <c r="AM14" s="111">
        <f>IF(OR($I9=0,$I9=""),0,IF($AV14&lt;0,0,ROUNDDOWN($AV14,0)))</f>
        <v>0</v>
      </c>
      <c r="AN14" s="111">
        <f>$G9</f>
        <v>0</v>
      </c>
      <c r="AO14" s="111">
        <f t="shared" ref="AO14:AO16" si="12">$BH14</f>
        <v>0</v>
      </c>
      <c r="AP14" s="111">
        <f t="shared" ref="AP14:AP17" si="13">SUM($AM14,$AO14)</f>
        <v>0</v>
      </c>
      <c r="AQ14" s="111">
        <f>$K9</f>
        <v>0</v>
      </c>
      <c r="AR14" s="111">
        <f t="shared" ref="AR14:AR17" si="14">SUM($AO14,$AQ14)</f>
        <v>0</v>
      </c>
      <c r="AS14" s="111">
        <f t="shared" ref="AS14:AS17" si="15">IF(AND($AM14&gt;0,$AO14&gt;0),IF($AP14&gt;=AU$11,1,0),0)</f>
        <v>0</v>
      </c>
      <c r="AT14" s="112">
        <f t="shared" ref="AT14:AT17" si="16">IF($AS14=1,IF($AO14-$AU$11&lt;0,0,$AO14-$AU$11),$AO14)</f>
        <v>0</v>
      </c>
      <c r="AU14" s="112">
        <f t="shared" ref="AU14:AU17" si="17">IF($AS14=1,IF($AO14-$AU$11&lt;0,$AM14-($AU$11-$AO14),$AM14),$AM14)</f>
        <v>0</v>
      </c>
      <c r="AV14" s="113">
        <f>IF($AK14="",0,$AL14*$AW14-$AX14)</f>
        <v>0</v>
      </c>
      <c r="AW14" s="45" t="str">
        <f ca="1">IF($AK14="","",VLOOKUP($AL14,INDIRECT("年金控除表６５" &amp; $AK14),2))</f>
        <v/>
      </c>
      <c r="AX14" s="113" t="str">
        <f ca="1">IF($AK14="","",VLOOKUP($AL14,INDIRECT("年金控除表６５" &amp; $AK14),VLOOKUP($AR14,所得区分表,3,TRUE)))</f>
        <v/>
      </c>
      <c r="AY14" s="114">
        <f>IF($AK14&lt;&gt;"",IF(IF($AN14&gt;$AP$7,1,0)+IF($AL14 &gt;HLOOKUP($AK14,一定の給与所得者年金基準,2,FALSE),1,0)&gt;0,1,0),0)</f>
        <v>0</v>
      </c>
      <c r="BB14" s="111">
        <f t="shared" ref="BB14:BB17" si="18">$AN14</f>
        <v>0</v>
      </c>
      <c r="BC14" s="114">
        <f>IF($BB14&gt;0,VLOOKUP($BB14,給与所得算出表,3),0)</f>
        <v>0</v>
      </c>
      <c r="BD14" s="115">
        <f>IF($BB14&gt;0,VLOOKUP($BB14,給与所得算出表,4),0)</f>
        <v>0</v>
      </c>
      <c r="BE14" s="188">
        <f>IF($BB14&gt;0,VLOOKUP($BB14,給与所得算出表,5),0)</f>
        <v>0</v>
      </c>
      <c r="BF14" s="115">
        <f t="shared" ref="BF14:BF17" si="19">IF($BB14&gt;0,ROUNDDOWN(ROUNDDOWN($BB14/$BC14/$BD14,0)*$BD14*$BE14,0),0)</f>
        <v>0</v>
      </c>
      <c r="BG14" s="115">
        <f>IF($BB14&gt;0,VLOOKUP($BB14,給与所得算出表,6),0)</f>
        <v>0</v>
      </c>
      <c r="BH14" s="115">
        <f t="shared" ref="BH14:BH17" si="20">BF14+BG14</f>
        <v>0</v>
      </c>
      <c r="BI14" s="193"/>
    </row>
    <row r="15" spans="1:61" ht="16.5" customHeight="1">
      <c r="A15" s="76"/>
      <c r="B15" s="76"/>
      <c r="C15" s="354" t="str">
        <f>計算シート!B13</f>
        <v/>
      </c>
      <c r="D15" s="366" t="str">
        <f>計算シート!O13</f>
        <v/>
      </c>
      <c r="E15" s="356" t="str">
        <f>IF(OR($A16&lt;40,$A16&gt;64),"","介護")</f>
        <v/>
      </c>
      <c r="F15" s="383" t="str">
        <f t="shared" ref="F15" si="21">IF($A16&gt;17,"","こども")</f>
        <v/>
      </c>
      <c r="G15" s="116">
        <f>計算シート!J13</f>
        <v>0</v>
      </c>
      <c r="H15" s="116">
        <v>0</v>
      </c>
      <c r="I15" s="116">
        <f>計算シート!K13</f>
        <v>0</v>
      </c>
      <c r="J15" s="116">
        <f>IF(I16&gt;20000,20000,I16)</f>
        <v>0</v>
      </c>
      <c r="K15" s="97">
        <f>計算シート!L13</f>
        <v>0</v>
      </c>
      <c r="L15" s="355"/>
      <c r="M15" s="355"/>
      <c r="N15" s="355"/>
      <c r="O15" s="355"/>
      <c r="P15" s="355"/>
      <c r="Q15" s="355"/>
      <c r="R15" s="365"/>
      <c r="S15" s="365"/>
      <c r="T15" s="365"/>
      <c r="U15" s="365"/>
      <c r="V15" s="365"/>
      <c r="W15" s="365"/>
      <c r="X15" s="117">
        <f>IF($G16=0,0,$G16)</f>
        <v>0</v>
      </c>
      <c r="Y15" s="98"/>
      <c r="Z15" s="377" t="str">
        <f t="shared" ref="Z15" si="22">IF(OR($C15="",$X16=0),"",($X15+$X16+SUM($K15:$W16)))</f>
        <v/>
      </c>
      <c r="AA15" s="378"/>
      <c r="AB15">
        <f>IF(AND(B16&gt;=65,J15&gt;0),J15,0)</f>
        <v>0</v>
      </c>
      <c r="AC15" s="358"/>
      <c r="AD15" s="359"/>
      <c r="AF15" s="409" t="s">
        <v>57</v>
      </c>
      <c r="AG15" s="410"/>
      <c r="AJ15" s="99"/>
      <c r="AK15" s="110" t="str">
        <f>IF( $AJ12="","",IF($AJ12=1,"以上","未満"))</f>
        <v/>
      </c>
      <c r="AL15" s="111">
        <f>$I11</f>
        <v>0</v>
      </c>
      <c r="AM15" s="111">
        <f>IF(OR($I11=0,$I11=""),0,IF($AV15&lt;0,0,ROUNDDOWN($AV15,0)))</f>
        <v>0</v>
      </c>
      <c r="AN15" s="111">
        <f>$G11</f>
        <v>0</v>
      </c>
      <c r="AO15" s="111">
        <f t="shared" si="12"/>
        <v>0</v>
      </c>
      <c r="AP15" s="111">
        <f t="shared" si="13"/>
        <v>0</v>
      </c>
      <c r="AQ15" s="111">
        <f>$K11</f>
        <v>0</v>
      </c>
      <c r="AR15" s="111">
        <f t="shared" si="14"/>
        <v>0</v>
      </c>
      <c r="AS15" s="111">
        <f t="shared" si="15"/>
        <v>0</v>
      </c>
      <c r="AT15" s="112">
        <f t="shared" si="16"/>
        <v>0</v>
      </c>
      <c r="AU15" s="112">
        <f t="shared" si="17"/>
        <v>0</v>
      </c>
      <c r="AV15" s="113">
        <f>IF($AK15="",0,$AL15*$AW15-$AX15)</f>
        <v>0</v>
      </c>
      <c r="AW15" s="45" t="str">
        <f t="shared" ref="AW15:AW17" ca="1" si="23">IF($AK15="","",VLOOKUP($AL15,INDIRECT("年金控除表６５" &amp; $AK15),2))</f>
        <v/>
      </c>
      <c r="AX15" s="113" t="str">
        <f ca="1">IF($AK15="","",VLOOKUP($AL15,INDIRECT("年金控除表６５" &amp; $AK15),VLOOKUP($AR15,所得区分表,3,TRUE)))</f>
        <v/>
      </c>
      <c r="AY15" s="114">
        <f>IF($AK15&lt;&gt;"",IF(IF($AN15&gt;$AP$7,1,0)+IF($AL15 &gt;HLOOKUP($AK15,一定の給与所得者年金基準,2,FALSE),1,0)&gt;0,1,0),0)</f>
        <v>0</v>
      </c>
      <c r="BB15" s="111">
        <f t="shared" si="18"/>
        <v>0</v>
      </c>
      <c r="BC15" s="114">
        <f>IF($BB15&gt;0,VLOOKUP($BB15,給与所得算出表,3),0)</f>
        <v>0</v>
      </c>
      <c r="BD15" s="115">
        <f>IF($BB15&gt;0,VLOOKUP($BB15,給与所得算出表,4),0)</f>
        <v>0</v>
      </c>
      <c r="BE15" s="188">
        <f>IF($BB15&gt;0,VLOOKUP($BB15,給与所得算出表,5),0)</f>
        <v>0</v>
      </c>
      <c r="BF15" s="115">
        <f t="shared" si="19"/>
        <v>0</v>
      </c>
      <c r="BG15" s="115">
        <f>IF($BB15&gt;0,VLOOKUP($BB15,給与所得算出表,6),0)</f>
        <v>0</v>
      </c>
      <c r="BH15" s="115">
        <f t="shared" si="20"/>
        <v>0</v>
      </c>
      <c r="BI15" s="193"/>
    </row>
    <row r="16" spans="1:61" ht="16.5" customHeight="1" thickBot="1">
      <c r="A16" t="str">
        <f>IF(D15="","",DATEDIF(D15,$A$2,"ｙ"))</f>
        <v/>
      </c>
      <c r="B16" t="str">
        <f>IF(D15="","",DATEDIF(D15,$B$2,"ｙ"))</f>
        <v/>
      </c>
      <c r="C16" s="396"/>
      <c r="D16" s="394"/>
      <c r="E16" s="380"/>
      <c r="F16" s="452"/>
      <c r="G16" s="118">
        <f>$AT17</f>
        <v>0</v>
      </c>
      <c r="H16" s="119"/>
      <c r="I16" s="119">
        <f>$AU17</f>
        <v>0</v>
      </c>
      <c r="J16" s="119"/>
      <c r="K16" s="120"/>
      <c r="L16" s="395"/>
      <c r="M16" s="395"/>
      <c r="N16" s="395"/>
      <c r="O16" s="395"/>
      <c r="P16" s="395"/>
      <c r="Q16" s="395"/>
      <c r="R16" s="413"/>
      <c r="S16" s="413"/>
      <c r="T16" s="413"/>
      <c r="U16" s="413"/>
      <c r="V16" s="413"/>
      <c r="W16" s="414"/>
      <c r="X16" s="121">
        <f>IF($I16=0,0,$I16)</f>
        <v>0</v>
      </c>
      <c r="Y16" s="121" t="str">
        <f>IF(E15="介護",1,"")</f>
        <v/>
      </c>
      <c r="Z16" s="407" t="str">
        <f>IF($AJ16&lt;&gt;"",IF($AJ$8=1,IF($X16&gt;$AB$5,SUM($X15:$X16)+SUM($K15:$W16)-$AB$5,$X15+SUM($K15:$W16)),SUM($X15:$X16)+SUM($K15:$W16)),"")</f>
        <v/>
      </c>
      <c r="AA16" s="408"/>
      <c r="AB16" s="122">
        <f>IF(G16&gt;0,H15,0)</f>
        <v>0</v>
      </c>
      <c r="AC16" s="407" t="str">
        <f>IF($AJ16 &lt;&gt; "",IF(AND($AJ16=1,$X16&gt;0),IF($Z15-$AB$6&gt;0,$Z15-$AB$6,0),IF($Z16&gt;=0,IF($Z16-$AB$6&gt;0,$Z16-$AB$6,0))),"")</f>
        <v/>
      </c>
      <c r="AD16" s="408"/>
      <c r="AE16" s="123"/>
      <c r="AF16" s="411"/>
      <c r="AG16" s="412"/>
      <c r="AJ16" s="93" t="str">
        <f t="shared" ref="AJ16" si="24">IF(ISNUMBER($B16),IF($B16&gt;=65,1,0),"")</f>
        <v/>
      </c>
      <c r="AK16" s="110" t="str">
        <f>IF( $AJ14="","",IF($AJ14=1,"以上","未満"))</f>
        <v/>
      </c>
      <c r="AL16" s="111">
        <f>$I13</f>
        <v>0</v>
      </c>
      <c r="AM16" s="111">
        <f>IF(OR($I13=0,$I13=""),0,IF($AV16&lt;0,0,ROUNDDOWN($AV16,0)))</f>
        <v>0</v>
      </c>
      <c r="AN16" s="111">
        <f>$G13</f>
        <v>0</v>
      </c>
      <c r="AO16" s="111">
        <f t="shared" si="12"/>
        <v>0</v>
      </c>
      <c r="AP16" s="111">
        <f t="shared" si="13"/>
        <v>0</v>
      </c>
      <c r="AQ16" s="111">
        <f>$K13</f>
        <v>0</v>
      </c>
      <c r="AR16" s="111">
        <f t="shared" si="14"/>
        <v>0</v>
      </c>
      <c r="AS16" s="111">
        <f t="shared" si="15"/>
        <v>0</v>
      </c>
      <c r="AT16" s="112">
        <f t="shared" si="16"/>
        <v>0</v>
      </c>
      <c r="AU16" s="112">
        <f>IF($AS16=1,IF($AO16-$AU$11&lt;0,$AM16-($AU$11-$AO16),$AM16),$AM16)</f>
        <v>0</v>
      </c>
      <c r="AV16" s="113">
        <f>IF($AK16="",0,$AL16*$AW16-$AX16)</f>
        <v>0</v>
      </c>
      <c r="AW16" s="45" t="str">
        <f t="shared" ca="1" si="23"/>
        <v/>
      </c>
      <c r="AX16" s="113" t="str">
        <f ca="1">IF($AK16="","",VLOOKUP($AL16,INDIRECT("年金控除表６５" &amp; $AK16),VLOOKUP($AR16,所得区分表,3,TRUE)))</f>
        <v/>
      </c>
      <c r="AY16" s="114">
        <f>IF($AK16&lt;&gt;"",IF(IF($AN16&gt;$AP$7,1,0)+IF($AL16 &gt;HLOOKUP($AK16,一定の給与所得者年金基準,2,FALSE),1,0)&gt;0,1,0),0)</f>
        <v>0</v>
      </c>
      <c r="BB16" s="111">
        <f t="shared" si="18"/>
        <v>0</v>
      </c>
      <c r="BC16" s="114">
        <f>IF($BB16&gt;0,VLOOKUP($BB16,給与所得算出表,3),0)</f>
        <v>0</v>
      </c>
      <c r="BD16" s="115">
        <f>IF($BB16&gt;0,VLOOKUP($BB16,給与所得算出表,4),0)</f>
        <v>0</v>
      </c>
      <c r="BE16" s="188">
        <f>IF($BB16&gt;0,VLOOKUP($BB16,給与所得算出表,5),0)</f>
        <v>0</v>
      </c>
      <c r="BF16" s="115">
        <f t="shared" si="19"/>
        <v>0</v>
      </c>
      <c r="BG16" s="115">
        <f>IF($BB16&gt;0,VLOOKUP($BB16,給与所得算出表,6),0)</f>
        <v>0</v>
      </c>
      <c r="BH16" s="115">
        <f t="shared" si="20"/>
        <v>0</v>
      </c>
      <c r="BI16" s="193"/>
    </row>
    <row r="17" spans="9:61" ht="16.5" customHeight="1">
      <c r="V17" s="424" t="s">
        <v>44</v>
      </c>
      <c r="W17" s="425"/>
      <c r="X17" s="124"/>
      <c r="Y17" s="124"/>
      <c r="Z17" s="415">
        <f>SUM(Z8,Z10,Z12,Z14,Z16)</f>
        <v>0</v>
      </c>
      <c r="AA17" s="416"/>
      <c r="AB17" s="125"/>
      <c r="AC17" s="415">
        <f>SUM(AC8,AC10,AC12,AC14,AC16)</f>
        <v>0</v>
      </c>
      <c r="AD17" s="416"/>
      <c r="AE17" s="126" t="s">
        <v>61</v>
      </c>
      <c r="AF17" s="127">
        <f>計算シート!G16</f>
        <v>0</v>
      </c>
      <c r="AG17" s="128" t="s">
        <v>57</v>
      </c>
      <c r="AK17" s="63" t="str">
        <f>IF( $AJ16="","",IF($AJ16=1,"以上","未満"))</f>
        <v/>
      </c>
      <c r="AL17" s="111">
        <f>$I15</f>
        <v>0</v>
      </c>
      <c r="AM17" s="111">
        <f>IF(OR($I15=0,$I15=""),0,IF($AV17&lt;0,0,ROUNDDOWN($AV17,0)))</f>
        <v>0</v>
      </c>
      <c r="AN17" s="111">
        <f>$G15</f>
        <v>0</v>
      </c>
      <c r="AO17" s="111">
        <f>$BH17</f>
        <v>0</v>
      </c>
      <c r="AP17" s="111">
        <f t="shared" si="13"/>
        <v>0</v>
      </c>
      <c r="AQ17" s="111">
        <f>$K15</f>
        <v>0</v>
      </c>
      <c r="AR17" s="111">
        <f t="shared" si="14"/>
        <v>0</v>
      </c>
      <c r="AS17" s="111">
        <f t="shared" si="15"/>
        <v>0</v>
      </c>
      <c r="AT17" s="112">
        <f t="shared" si="16"/>
        <v>0</v>
      </c>
      <c r="AU17" s="112">
        <f t="shared" si="17"/>
        <v>0</v>
      </c>
      <c r="AV17" s="113">
        <f>IF($AK17="",0,$AL17*$AW17-$AX17)</f>
        <v>0</v>
      </c>
      <c r="AW17" s="45" t="str">
        <f t="shared" ca="1" si="23"/>
        <v/>
      </c>
      <c r="AX17" s="113" t="str">
        <f ca="1">IF($AK17="","",VLOOKUP($AL17,INDIRECT("年金控除表６５" &amp; $AK17),VLOOKUP($AR17,所得区分表,3,TRUE)))</f>
        <v/>
      </c>
      <c r="AY17" s="114">
        <f>IF($AK17&lt;&gt;"",IF(IF($AN17&gt;$AP$7,1,0)+IF($AL17 &gt;HLOOKUP($AK17,一定の給与所得者年金基準,2,FALSE),1,0)&gt;0,1,0),0)</f>
        <v>0</v>
      </c>
      <c r="AZ17" t="s">
        <v>106</v>
      </c>
      <c r="BB17" s="111">
        <f t="shared" si="18"/>
        <v>0</v>
      </c>
      <c r="BC17" s="114">
        <f>IF($BB17&gt;0,VLOOKUP($BB17,給与所得算出表,3),0)</f>
        <v>0</v>
      </c>
      <c r="BD17" s="115">
        <f>IF($BB17&gt;0,VLOOKUP($BB17,給与所得算出表,4),0)</f>
        <v>0</v>
      </c>
      <c r="BE17" s="188">
        <f>IF($BB17&gt;0,VLOOKUP($BB17,給与所得算出表,5),0)</f>
        <v>0</v>
      </c>
      <c r="BF17" s="115">
        <f t="shared" si="19"/>
        <v>0</v>
      </c>
      <c r="BG17" s="115">
        <f>IF($BB17&gt;0,VLOOKUP($BB17,給与所得算出表,6),0)</f>
        <v>0</v>
      </c>
      <c r="BH17" s="115">
        <f t="shared" si="20"/>
        <v>0</v>
      </c>
      <c r="BI17" s="193"/>
    </row>
    <row r="18" spans="9:61" ht="16.5" customHeight="1">
      <c r="V18" s="426" t="s">
        <v>45</v>
      </c>
      <c r="W18" s="427"/>
      <c r="X18" s="129"/>
      <c r="Y18" s="129"/>
      <c r="Z18" s="417">
        <f ca="1">0+SUMIF(Y7:AA16,1,Z7:AA16)</f>
        <v>0</v>
      </c>
      <c r="AA18" s="418"/>
      <c r="AB18" s="130"/>
      <c r="AC18" s="417">
        <f ca="1">0+SUMIF(Y7:AD16,1,AC7:AD16)</f>
        <v>0</v>
      </c>
      <c r="AD18" s="418"/>
      <c r="AE18" s="131" t="s">
        <v>61</v>
      </c>
      <c r="AF18" s="132">
        <f>計算シート!G17</f>
        <v>0</v>
      </c>
      <c r="AG18" s="133" t="s">
        <v>57</v>
      </c>
      <c r="AX18" t="s">
        <v>104</v>
      </c>
      <c r="AZ18" t="s">
        <v>105</v>
      </c>
      <c r="BI18" s="134"/>
    </row>
    <row r="19" spans="9:61" ht="16.5" customHeight="1" thickBot="1">
      <c r="V19" s="460" t="s">
        <v>156</v>
      </c>
      <c r="W19" s="461"/>
      <c r="X19" s="135"/>
      <c r="Y19" s="135"/>
      <c r="Z19" s="462"/>
      <c r="AA19" s="463"/>
      <c r="AB19" s="136"/>
      <c r="AC19" s="462"/>
      <c r="AD19" s="463"/>
      <c r="AE19" s="137" t="s">
        <v>61</v>
      </c>
      <c r="AF19" s="138">
        <f>計算シート!G18</f>
        <v>0</v>
      </c>
      <c r="AG19" s="139" t="s">
        <v>57</v>
      </c>
      <c r="AX19" t="s">
        <v>104</v>
      </c>
      <c r="AZ19" t="s">
        <v>105</v>
      </c>
      <c r="BI19" s="134"/>
    </row>
    <row r="20" spans="9:61" ht="16.5" customHeight="1" thickBot="1">
      <c r="J20" s="140"/>
      <c r="K20" s="140"/>
      <c r="L20" t="s">
        <v>48</v>
      </c>
      <c r="P20" s="335" t="str">
        <f>L20</f>
        <v>●医療分</v>
      </c>
      <c r="Q20" s="335"/>
      <c r="AR20" s="141"/>
      <c r="AS20" s="141"/>
      <c r="AT20" s="141"/>
      <c r="AU20" s="141"/>
      <c r="AX20" s="63">
        <v>0</v>
      </c>
      <c r="AY20" s="72">
        <v>10000000</v>
      </c>
      <c r="AZ20" s="63">
        <f>3</f>
        <v>3</v>
      </c>
      <c r="BI20" s="134"/>
    </row>
    <row r="21" spans="9:61" ht="16.5" customHeight="1" thickBot="1">
      <c r="I21" s="142"/>
      <c r="J21" s="143"/>
      <c r="K21" s="143"/>
      <c r="L21" s="342" t="s">
        <v>24</v>
      </c>
      <c r="M21" s="343"/>
      <c r="N21" s="344"/>
      <c r="O21" s="100"/>
      <c r="P21" s="345" t="s">
        <v>18</v>
      </c>
      <c r="Q21" s="322"/>
      <c r="R21" s="322" t="s">
        <v>25</v>
      </c>
      <c r="S21" s="322" t="s">
        <v>22</v>
      </c>
      <c r="T21" s="322"/>
      <c r="U21" s="322" t="s">
        <v>23</v>
      </c>
      <c r="V21" s="322" t="s">
        <v>27</v>
      </c>
      <c r="W21" s="327" t="s">
        <v>47</v>
      </c>
      <c r="X21" s="145"/>
      <c r="Y21" s="145"/>
      <c r="Z21" s="327" t="s">
        <v>43</v>
      </c>
      <c r="AA21" s="322" t="s">
        <v>28</v>
      </c>
      <c r="AB21" s="144"/>
      <c r="AC21" s="322" t="s">
        <v>29</v>
      </c>
      <c r="AD21" s="322" t="s">
        <v>30</v>
      </c>
      <c r="AE21" s="322" t="s">
        <v>31</v>
      </c>
      <c r="AF21" s="437" t="s">
        <v>32</v>
      </c>
      <c r="AG21" s="371"/>
      <c r="AH21" s="146"/>
      <c r="AR21" s="141"/>
      <c r="AS21" s="141"/>
      <c r="AT21" s="141"/>
      <c r="AU21" s="141"/>
      <c r="AX21" s="72">
        <v>10000001</v>
      </c>
      <c r="AY21" s="72">
        <v>20000000</v>
      </c>
      <c r="AZ21" s="63">
        <v>4</v>
      </c>
      <c r="BI21" s="134"/>
    </row>
    <row r="22" spans="9:61" ht="16.5" customHeight="1">
      <c r="I22" s="71"/>
      <c r="J22" s="143"/>
      <c r="K22" s="140"/>
      <c r="L22" s="316" t="s">
        <v>21</v>
      </c>
      <c r="M22" s="347">
        <f>税率表!D3</f>
        <v>6.5299999999999997E-2</v>
      </c>
      <c r="N22" s="348"/>
      <c r="O22" s="100"/>
      <c r="P22" s="346"/>
      <c r="Q22" s="323"/>
      <c r="R22" s="323"/>
      <c r="S22" s="147" t="s">
        <v>26</v>
      </c>
      <c r="T22" s="147" t="s">
        <v>25</v>
      </c>
      <c r="U22" s="323"/>
      <c r="V22" s="323"/>
      <c r="W22" s="328"/>
      <c r="X22" s="148"/>
      <c r="Y22" s="148"/>
      <c r="Z22" s="328"/>
      <c r="AA22" s="323"/>
      <c r="AB22" s="147"/>
      <c r="AC22" s="323"/>
      <c r="AD22" s="323"/>
      <c r="AE22" s="323"/>
      <c r="AF22" s="438"/>
      <c r="AG22" s="439"/>
      <c r="AH22" s="146"/>
      <c r="AR22" s="141"/>
      <c r="AS22" s="141"/>
      <c r="AT22" s="141"/>
      <c r="AU22" s="141"/>
      <c r="AX22" s="72">
        <v>20000001</v>
      </c>
      <c r="AY22" s="63"/>
      <c r="AZ22" s="63">
        <v>5</v>
      </c>
      <c r="BI22" s="134"/>
    </row>
    <row r="23" spans="9:61" ht="16.5" customHeight="1" thickBot="1">
      <c r="I23" s="71"/>
      <c r="J23" s="140"/>
      <c r="K23" s="140"/>
      <c r="L23" s="317"/>
      <c r="M23" s="349"/>
      <c r="N23" s="350"/>
      <c r="O23" s="100"/>
      <c r="P23" s="346" t="s">
        <v>20</v>
      </c>
      <c r="Q23" s="351">
        <f>$AC$17</f>
        <v>0</v>
      </c>
      <c r="R23" s="288">
        <f>ROUNDDOWN(Q23*M22,0)</f>
        <v>0</v>
      </c>
      <c r="S23" s="324">
        <f>$AF$17</f>
        <v>0</v>
      </c>
      <c r="T23" s="339">
        <f>S23*M24</f>
        <v>0</v>
      </c>
      <c r="U23" s="339">
        <f>IF(AF17&gt;0,$M$26,0)</f>
        <v>0</v>
      </c>
      <c r="V23" s="329">
        <f>U23+T23+R23</f>
        <v>0</v>
      </c>
      <c r="W23" s="332" t="e">
        <f>IF($AI$8=0,0,(ROUNDUP(T23/S23*($AI$8*0.1),-1)*S23)+ROUNDUP(U23*($AI$8*0.1),-1))</f>
        <v>#DIV/0!</v>
      </c>
      <c r="X23" s="149"/>
      <c r="Y23" s="149"/>
      <c r="Z23" s="419" t="e">
        <f>IF(V23-W23&gt;$M$28,V23-W23-$M$28,0)</f>
        <v>#DIV/0!</v>
      </c>
      <c r="AA23" s="329" t="e">
        <f>V23-W23-Z23</f>
        <v>#DIV/0!</v>
      </c>
      <c r="AB23" s="150"/>
      <c r="AC23" s="428">
        <f>計算シート!C4</f>
        <v>12</v>
      </c>
      <c r="AD23" s="339" t="e">
        <f>ROUNDDOWN(AA23*AC23/12,0)</f>
        <v>#DIV/0!</v>
      </c>
      <c r="AE23" s="336">
        <v>0</v>
      </c>
      <c r="AF23" s="310" t="e">
        <f>AD23-AE23</f>
        <v>#DIV/0!</v>
      </c>
      <c r="AG23" s="311"/>
      <c r="AH23" s="151"/>
      <c r="AU23" t="s">
        <v>149</v>
      </c>
      <c r="AX23" s="134"/>
      <c r="AY23" s="134"/>
      <c r="BI23" s="134"/>
    </row>
    <row r="24" spans="9:61" ht="16.5" customHeight="1">
      <c r="I24" s="71"/>
      <c r="J24" s="140"/>
      <c r="K24" s="24"/>
      <c r="L24" s="316" t="s">
        <v>22</v>
      </c>
      <c r="M24" s="318">
        <f>税率表!D4</f>
        <v>27700</v>
      </c>
      <c r="N24" s="319" t="e">
        <f>VLOOKUP($K$21,#REF!,3,0)</f>
        <v>#REF!</v>
      </c>
      <c r="O24" s="100"/>
      <c r="P24" s="447"/>
      <c r="Q24" s="352"/>
      <c r="R24" s="289"/>
      <c r="S24" s="325"/>
      <c r="T24" s="340"/>
      <c r="U24" s="340"/>
      <c r="V24" s="330"/>
      <c r="W24" s="333"/>
      <c r="X24" s="153"/>
      <c r="Y24" s="153"/>
      <c r="Z24" s="420"/>
      <c r="AA24" s="330"/>
      <c r="AB24" s="154"/>
      <c r="AC24" s="429"/>
      <c r="AD24" s="340"/>
      <c r="AE24" s="337"/>
      <c r="AF24" s="312"/>
      <c r="AG24" s="313"/>
      <c r="AH24" s="151"/>
      <c r="AU24" t="s">
        <v>148</v>
      </c>
      <c r="BI24" s="134"/>
    </row>
    <row r="25" spans="9:61" ht="16.5" customHeight="1" thickBot="1">
      <c r="L25" s="317"/>
      <c r="M25" s="320"/>
      <c r="N25" s="321"/>
      <c r="O25" s="100"/>
      <c r="P25" s="447"/>
      <c r="Q25" s="352"/>
      <c r="R25" s="289"/>
      <c r="S25" s="325"/>
      <c r="T25" s="340"/>
      <c r="U25" s="340"/>
      <c r="V25" s="330"/>
      <c r="W25" s="333"/>
      <c r="X25" s="155"/>
      <c r="Y25" s="155"/>
      <c r="Z25" s="420"/>
      <c r="AA25" s="330"/>
      <c r="AB25" s="156"/>
      <c r="AC25" s="429"/>
      <c r="AD25" s="340"/>
      <c r="AE25" s="337"/>
      <c r="AF25" s="312"/>
      <c r="AG25" s="313"/>
      <c r="AH25" s="151"/>
      <c r="BI25" s="134"/>
    </row>
    <row r="26" spans="9:61" ht="16.5" customHeight="1" thickBot="1">
      <c r="L26" s="316" t="s">
        <v>23</v>
      </c>
      <c r="M26" s="318">
        <f>税率表!D6</f>
        <v>17800</v>
      </c>
      <c r="N26" s="319" t="e">
        <f>VLOOKUP($K$21,#REF!,3,0)</f>
        <v>#REF!</v>
      </c>
      <c r="O26" s="100"/>
      <c r="P26" s="448"/>
      <c r="Q26" s="353"/>
      <c r="R26" s="290"/>
      <c r="S26" s="326"/>
      <c r="T26" s="341"/>
      <c r="U26" s="341"/>
      <c r="V26" s="331"/>
      <c r="W26" s="334"/>
      <c r="X26" s="157"/>
      <c r="Y26" s="157"/>
      <c r="Z26" s="421"/>
      <c r="AA26" s="331"/>
      <c r="AB26" s="158"/>
      <c r="AC26" s="430"/>
      <c r="AD26" s="341"/>
      <c r="AE26" s="338"/>
      <c r="AF26" s="314"/>
      <c r="AG26" s="315"/>
      <c r="AH26" s="151"/>
      <c r="BI26" s="134"/>
    </row>
    <row r="27" spans="9:61" ht="16.5" customHeight="1" thickBot="1">
      <c r="L27" s="317"/>
      <c r="M27" s="320"/>
      <c r="N27" s="321"/>
      <c r="O27" s="100"/>
      <c r="R27" s="159"/>
      <c r="S27" s="160"/>
      <c r="T27" s="159"/>
      <c r="U27" s="159"/>
      <c r="V27" s="159"/>
      <c r="W27" s="160"/>
      <c r="X27" s="160"/>
      <c r="Y27" s="160"/>
      <c r="Z27" s="159"/>
      <c r="AA27" s="159"/>
      <c r="AB27" s="161"/>
      <c r="AC27" s="159"/>
      <c r="AD27" s="159"/>
      <c r="AE27" s="159"/>
      <c r="AF27" s="159"/>
      <c r="AG27" s="159"/>
      <c r="AH27" s="151"/>
      <c r="BI27" s="134"/>
    </row>
    <row r="28" spans="9:61" ht="16.5" customHeight="1">
      <c r="L28" s="374" t="s">
        <v>142</v>
      </c>
      <c r="M28" s="443">
        <f>税率表!D7</f>
        <v>670000</v>
      </c>
      <c r="N28" s="444"/>
      <c r="O28" s="100"/>
      <c r="R28" s="162"/>
      <c r="S28" s="151"/>
      <c r="T28" s="151"/>
      <c r="U28" s="151"/>
      <c r="V28" s="100"/>
      <c r="W28" s="151"/>
      <c r="X28" s="151"/>
      <c r="Y28" s="151"/>
      <c r="Z28" s="100"/>
      <c r="AA28" s="100"/>
      <c r="AB28" s="100"/>
      <c r="AC28" s="100"/>
      <c r="AD28" s="151"/>
      <c r="AE28" s="100"/>
      <c r="AF28" s="100"/>
      <c r="AG28" s="151"/>
      <c r="AH28" s="151"/>
      <c r="BI28" s="134"/>
    </row>
    <row r="29" spans="9:61" ht="16.5" customHeight="1" thickBot="1">
      <c r="L29" s="390"/>
      <c r="M29" s="445"/>
      <c r="N29" s="446"/>
      <c r="O29" s="100"/>
      <c r="AH29" s="151"/>
      <c r="BI29" s="134"/>
    </row>
    <row r="30" spans="9:61" ht="16.5" customHeight="1">
      <c r="O30" s="100"/>
      <c r="AH30" s="151"/>
      <c r="BI30" s="134"/>
    </row>
    <row r="31" spans="9:61" ht="16.5" customHeight="1">
      <c r="I31" s="163"/>
      <c r="J31" s="163"/>
      <c r="L31" s="100"/>
      <c r="M31" s="100"/>
      <c r="N31" s="100"/>
      <c r="O31" s="100"/>
      <c r="AH31" s="151"/>
      <c r="BI31" s="134"/>
    </row>
    <row r="32" spans="9:61" ht="16.5" customHeight="1" thickBot="1">
      <c r="I32" s="164"/>
      <c r="J32" s="164"/>
      <c r="L32" s="165" t="s">
        <v>49</v>
      </c>
      <c r="M32" s="165"/>
      <c r="N32" s="165"/>
      <c r="O32" s="100"/>
      <c r="P32" s="335" t="str">
        <f>L32</f>
        <v>●介護分</v>
      </c>
      <c r="Q32" s="335"/>
      <c r="AH32" s="146"/>
      <c r="BI32" s="134"/>
    </row>
    <row r="33" spans="3:61" ht="16.5" customHeight="1" thickBot="1">
      <c r="L33" s="166" t="s">
        <v>24</v>
      </c>
      <c r="M33" s="167"/>
      <c r="N33" s="168"/>
      <c r="O33" s="100"/>
      <c r="P33" s="370" t="s">
        <v>18</v>
      </c>
      <c r="Q33" s="449"/>
      <c r="R33" s="286" t="s">
        <v>25</v>
      </c>
      <c r="S33" s="435" t="s">
        <v>22</v>
      </c>
      <c r="T33" s="436"/>
      <c r="U33" s="286" t="s">
        <v>23</v>
      </c>
      <c r="V33" s="286" t="s">
        <v>27</v>
      </c>
      <c r="W33" s="299" t="s">
        <v>47</v>
      </c>
      <c r="X33" s="145"/>
      <c r="Y33" s="145"/>
      <c r="Z33" s="299" t="s">
        <v>43</v>
      </c>
      <c r="AA33" s="286" t="s">
        <v>28</v>
      </c>
      <c r="AB33" s="144"/>
      <c r="AC33" s="286" t="s">
        <v>29</v>
      </c>
      <c r="AD33" s="286" t="s">
        <v>30</v>
      </c>
      <c r="AE33" s="286" t="s">
        <v>31</v>
      </c>
      <c r="AF33" s="437" t="s">
        <v>32</v>
      </c>
      <c r="AG33" s="371"/>
      <c r="AH33" s="146"/>
      <c r="BI33" s="134"/>
    </row>
    <row r="34" spans="3:61" ht="16.5" customHeight="1" thickBot="1">
      <c r="L34" s="374" t="s">
        <v>21</v>
      </c>
      <c r="M34" s="453">
        <f>税率表!H3</f>
        <v>2.7400000000000001E-2</v>
      </c>
      <c r="N34" s="454"/>
      <c r="O34" s="100"/>
      <c r="P34" s="464"/>
      <c r="Q34" s="465"/>
      <c r="R34" s="287"/>
      <c r="S34" s="147" t="s">
        <v>26</v>
      </c>
      <c r="T34" s="147" t="s">
        <v>25</v>
      </c>
      <c r="U34" s="287"/>
      <c r="V34" s="287"/>
      <c r="W34" s="300"/>
      <c r="X34" s="148"/>
      <c r="Y34" s="148"/>
      <c r="Z34" s="300"/>
      <c r="AA34" s="287"/>
      <c r="AB34" s="147"/>
      <c r="AC34" s="287"/>
      <c r="AD34" s="287"/>
      <c r="AE34" s="287"/>
      <c r="AF34" s="438"/>
      <c r="AG34" s="439"/>
      <c r="AH34" s="151"/>
      <c r="BI34" s="134"/>
    </row>
    <row r="35" spans="3:61" ht="16.5" customHeight="1" thickBot="1">
      <c r="L35" s="390"/>
      <c r="M35" s="455"/>
      <c r="N35" s="456"/>
      <c r="O35" s="100"/>
      <c r="P35" s="474" t="s">
        <v>20</v>
      </c>
      <c r="Q35" s="351">
        <f>IF($AF$18=0,0,$AC$18)</f>
        <v>0</v>
      </c>
      <c r="R35" s="288">
        <f>ROUNDDOWN(Q35*M34,0)</f>
        <v>0</v>
      </c>
      <c r="S35" s="288">
        <f>$AF$18</f>
        <v>0</v>
      </c>
      <c r="T35" s="288">
        <f>M36*S35</f>
        <v>0</v>
      </c>
      <c r="U35" s="288">
        <f>IF(S35&gt;0,M38,0)</f>
        <v>0</v>
      </c>
      <c r="V35" s="296">
        <f>U35+T35+R35</f>
        <v>0</v>
      </c>
      <c r="W35" s="440">
        <f>IF($AI$8=0,0,(T35+U35)*($AI$8*0.1))</f>
        <v>0</v>
      </c>
      <c r="X35" s="150"/>
      <c r="Y35" s="150"/>
      <c r="Z35" s="307">
        <f>IF(V35-W35&gt;$M$40,V35-W35-$M$40,0)</f>
        <v>0</v>
      </c>
      <c r="AA35" s="296">
        <f>V35-W35-Z35</f>
        <v>0</v>
      </c>
      <c r="AB35" s="150"/>
      <c r="AC35" s="301">
        <f>AC23</f>
        <v>12</v>
      </c>
      <c r="AD35" s="288">
        <f>ROUNDDOWN(AA35*AC35/12,0)</f>
        <v>0</v>
      </c>
      <c r="AE35" s="293">
        <v>0</v>
      </c>
      <c r="AF35" s="310">
        <f>AD35-AE35</f>
        <v>0</v>
      </c>
      <c r="AG35" s="311"/>
      <c r="AH35" s="151"/>
      <c r="BI35" s="134"/>
    </row>
    <row r="36" spans="3:61" ht="16.5" customHeight="1">
      <c r="L36" s="374" t="s">
        <v>22</v>
      </c>
      <c r="M36" s="318">
        <f>税率表!H4</f>
        <v>14000</v>
      </c>
      <c r="N36" s="468"/>
      <c r="O36" s="100"/>
      <c r="P36" s="447"/>
      <c r="Q36" s="352"/>
      <c r="R36" s="289"/>
      <c r="S36" s="289"/>
      <c r="T36" s="289"/>
      <c r="U36" s="289"/>
      <c r="V36" s="297"/>
      <c r="W36" s="441"/>
      <c r="X36" s="154"/>
      <c r="Y36" s="154"/>
      <c r="Z36" s="308"/>
      <c r="AA36" s="297"/>
      <c r="AB36" s="154"/>
      <c r="AC36" s="302"/>
      <c r="AD36" s="289"/>
      <c r="AE36" s="294"/>
      <c r="AF36" s="312"/>
      <c r="AG36" s="313"/>
      <c r="AH36" s="151"/>
      <c r="BI36" s="134"/>
    </row>
    <row r="37" spans="3:61" ht="16.5" customHeight="1" thickBot="1">
      <c r="L37" s="390"/>
      <c r="M37" s="469"/>
      <c r="N37" s="470"/>
      <c r="O37" s="100"/>
      <c r="P37" s="447"/>
      <c r="Q37" s="352"/>
      <c r="R37" s="289"/>
      <c r="S37" s="289"/>
      <c r="T37" s="289"/>
      <c r="U37" s="289"/>
      <c r="V37" s="297"/>
      <c r="W37" s="441"/>
      <c r="X37" s="152"/>
      <c r="Y37" s="152"/>
      <c r="Z37" s="308"/>
      <c r="AA37" s="297"/>
      <c r="AB37" s="170"/>
      <c r="AC37" s="302"/>
      <c r="AD37" s="289"/>
      <c r="AE37" s="294"/>
      <c r="AF37" s="312"/>
      <c r="AG37" s="313"/>
      <c r="AH37" s="151"/>
      <c r="BI37" s="134"/>
    </row>
    <row r="38" spans="3:61" ht="16.5" customHeight="1" thickBot="1">
      <c r="L38" s="374" t="s">
        <v>23</v>
      </c>
      <c r="M38" s="443">
        <f>税率表!H6</f>
        <v>7000</v>
      </c>
      <c r="N38" s="444"/>
      <c r="O38" s="100"/>
      <c r="P38" s="448"/>
      <c r="Q38" s="353"/>
      <c r="R38" s="290"/>
      <c r="S38" s="290"/>
      <c r="T38" s="290"/>
      <c r="U38" s="290"/>
      <c r="V38" s="298"/>
      <c r="W38" s="442"/>
      <c r="X38" s="171"/>
      <c r="Y38" s="171"/>
      <c r="Z38" s="309"/>
      <c r="AA38" s="298"/>
      <c r="AB38" s="172"/>
      <c r="AC38" s="303"/>
      <c r="AD38" s="290"/>
      <c r="AE38" s="295"/>
      <c r="AF38" s="314"/>
      <c r="AG38" s="315"/>
      <c r="AH38" s="151"/>
      <c r="BI38" s="134"/>
    </row>
    <row r="39" spans="3:61" ht="16.5" customHeight="1" thickBot="1">
      <c r="L39" s="390"/>
      <c r="M39" s="445"/>
      <c r="N39" s="446"/>
      <c r="O39" s="100"/>
      <c r="P39" s="71"/>
      <c r="Q39" s="100"/>
      <c r="R39" s="100"/>
      <c r="S39" s="100"/>
      <c r="T39" s="100"/>
      <c r="U39" s="100"/>
      <c r="V39" s="100"/>
      <c r="W39" s="100"/>
      <c r="X39" s="100"/>
      <c r="Y39" s="100"/>
      <c r="Z39" s="100"/>
      <c r="AA39" s="100"/>
      <c r="AB39" s="100"/>
      <c r="AC39" s="100"/>
      <c r="AD39" s="100"/>
      <c r="AE39" s="100"/>
      <c r="AF39" s="100"/>
      <c r="AH39" s="151"/>
      <c r="BI39" s="134"/>
    </row>
    <row r="40" spans="3:61" ht="16.5" customHeight="1">
      <c r="L40" s="374" t="s">
        <v>142</v>
      </c>
      <c r="M40" s="443">
        <f>税率表!H7</f>
        <v>170000</v>
      </c>
      <c r="N40" s="444"/>
      <c r="O40" s="100"/>
      <c r="P40" s="100"/>
      <c r="Q40" s="100"/>
      <c r="R40" s="100"/>
      <c r="S40" s="100"/>
      <c r="T40" s="100"/>
      <c r="U40" s="100"/>
      <c r="V40" s="100"/>
      <c r="W40" s="100"/>
      <c r="X40" s="100"/>
      <c r="Y40" s="100"/>
      <c r="Z40" s="100"/>
      <c r="AA40" s="100"/>
      <c r="AB40" s="100"/>
      <c r="AC40" s="100"/>
      <c r="AD40" s="100"/>
      <c r="AE40" s="100"/>
      <c r="AF40" s="100"/>
      <c r="AH40" s="151"/>
      <c r="BI40" s="134"/>
    </row>
    <row r="41" spans="3:61" ht="16.5" customHeight="1" thickBot="1">
      <c r="L41" s="390"/>
      <c r="M41" s="445"/>
      <c r="N41" s="446"/>
      <c r="O41" s="100"/>
      <c r="P41" s="100"/>
      <c r="Q41" s="100"/>
      <c r="AE41" s="100"/>
      <c r="AF41" s="100"/>
      <c r="AH41" s="151"/>
      <c r="BI41" s="134"/>
    </row>
    <row r="42" spans="3:61" ht="16.5" customHeight="1">
      <c r="C42" s="100"/>
      <c r="D42" s="100"/>
      <c r="E42" s="100"/>
      <c r="F42" s="100"/>
      <c r="G42" s="100"/>
      <c r="H42" s="100"/>
      <c r="I42" s="100"/>
      <c r="J42" s="100"/>
      <c r="K42" s="100"/>
      <c r="O42" s="100"/>
      <c r="AH42" s="173"/>
      <c r="BI42" s="134"/>
    </row>
    <row r="43" spans="3:61" ht="16.5" customHeight="1">
      <c r="G43" s="174"/>
      <c r="H43" s="174"/>
      <c r="I43" s="174"/>
      <c r="J43" s="174"/>
      <c r="K43" s="174"/>
      <c r="L43" s="174"/>
      <c r="BI43" s="134"/>
    </row>
    <row r="44" spans="3:61" ht="16.5" customHeight="1" thickBot="1">
      <c r="G44" s="175"/>
      <c r="H44" s="175"/>
      <c r="I44" s="176"/>
      <c r="J44" s="176"/>
      <c r="K44" s="176"/>
      <c r="L44" t="s">
        <v>98</v>
      </c>
      <c r="P44" s="335" t="str">
        <f>L44</f>
        <v>●支援金分</v>
      </c>
      <c r="Q44" s="335"/>
      <c r="BI44" s="134"/>
    </row>
    <row r="45" spans="3:61" ht="16.5" customHeight="1" thickBot="1">
      <c r="G45" s="63" t="s">
        <v>80</v>
      </c>
      <c r="H45" s="63"/>
      <c r="I45" s="63" t="s">
        <v>81</v>
      </c>
      <c r="J45" s="177" t="s">
        <v>82</v>
      </c>
      <c r="K45" s="174"/>
      <c r="L45" s="342" t="s">
        <v>24</v>
      </c>
      <c r="M45" s="343"/>
      <c r="N45" s="344"/>
      <c r="P45" s="370" t="s">
        <v>18</v>
      </c>
      <c r="Q45" s="449"/>
      <c r="R45" s="286" t="s">
        <v>25</v>
      </c>
      <c r="S45" s="435" t="s">
        <v>22</v>
      </c>
      <c r="T45" s="436"/>
      <c r="U45" s="286" t="s">
        <v>23</v>
      </c>
      <c r="V45" s="286" t="s">
        <v>27</v>
      </c>
      <c r="W45" s="299" t="s">
        <v>47</v>
      </c>
      <c r="X45" s="145"/>
      <c r="Y45" s="145"/>
      <c r="Z45" s="299" t="s">
        <v>43</v>
      </c>
      <c r="AA45" s="286" t="s">
        <v>28</v>
      </c>
      <c r="AB45" s="144"/>
      <c r="AC45" s="286" t="s">
        <v>29</v>
      </c>
      <c r="AD45" s="286" t="s">
        <v>30</v>
      </c>
      <c r="AE45" s="286" t="s">
        <v>31</v>
      </c>
      <c r="AF45" s="437" t="s">
        <v>32</v>
      </c>
      <c r="AG45" s="371"/>
      <c r="BI45" s="134"/>
    </row>
    <row r="46" spans="3:61" ht="16.5" customHeight="1">
      <c r="G46" s="63" t="s">
        <v>83</v>
      </c>
      <c r="H46" s="178" t="s">
        <v>92</v>
      </c>
      <c r="I46" s="63"/>
      <c r="J46" s="177">
        <v>1868</v>
      </c>
      <c r="L46" s="316" t="s">
        <v>21</v>
      </c>
      <c r="M46" s="347">
        <f>税率表!F3</f>
        <v>3.1099999999999999E-2</v>
      </c>
      <c r="N46" s="457"/>
      <c r="P46" s="450"/>
      <c r="Q46" s="451"/>
      <c r="R46" s="287"/>
      <c r="S46" s="147" t="s">
        <v>26</v>
      </c>
      <c r="T46" s="169" t="s">
        <v>144</v>
      </c>
      <c r="U46" s="287"/>
      <c r="V46" s="287"/>
      <c r="W46" s="300"/>
      <c r="X46" s="148"/>
      <c r="Y46" s="148"/>
      <c r="Z46" s="300"/>
      <c r="AA46" s="287"/>
      <c r="AB46" s="147"/>
      <c r="AC46" s="287"/>
      <c r="AD46" s="287"/>
      <c r="AE46" s="287"/>
      <c r="AF46" s="438"/>
      <c r="AG46" s="439"/>
      <c r="BI46" s="134"/>
    </row>
    <row r="47" spans="3:61" ht="16.5" customHeight="1" thickBot="1">
      <c r="G47" s="63" t="s">
        <v>84</v>
      </c>
      <c r="H47" s="178" t="str">
        <f>LEFT(TEXT(I47,"ge"),1)</f>
        <v>T</v>
      </c>
      <c r="I47" s="179">
        <v>4743</v>
      </c>
      <c r="J47" s="177">
        <f t="shared" ref="J47:J48" si="25">YEAR(I47)-1</f>
        <v>1911</v>
      </c>
      <c r="L47" s="317"/>
      <c r="M47" s="458"/>
      <c r="N47" s="459"/>
      <c r="P47" s="346" t="s">
        <v>20</v>
      </c>
      <c r="Q47" s="351">
        <f>AC17</f>
        <v>0</v>
      </c>
      <c r="R47" s="288">
        <f>ROUNDDOWN(Q47*M46,0)</f>
        <v>0</v>
      </c>
      <c r="S47" s="304">
        <f>$AF$17</f>
        <v>0</v>
      </c>
      <c r="T47" s="288">
        <f>S47*M48</f>
        <v>0</v>
      </c>
      <c r="U47" s="288">
        <f>IF(AF17&gt;0,$M$50,0)</f>
        <v>0</v>
      </c>
      <c r="V47" s="296">
        <f>U47+T47+R47</f>
        <v>0</v>
      </c>
      <c r="W47" s="440">
        <f>IF($AI$8=0,0,(T47+U47)*($AI$8*0.1))</f>
        <v>0</v>
      </c>
      <c r="X47" s="149"/>
      <c r="Y47" s="149"/>
      <c r="Z47" s="307">
        <f>IF(V47-W47&gt;$M$52,V47-W47-$M$52,0)</f>
        <v>0</v>
      </c>
      <c r="AA47" s="296">
        <f>V47-W47-Z47</f>
        <v>0</v>
      </c>
      <c r="AB47" s="150"/>
      <c r="AC47" s="301">
        <f>AC35</f>
        <v>12</v>
      </c>
      <c r="AD47" s="288">
        <f>ROUNDDOWN(AA47*AC47/12,0)</f>
        <v>0</v>
      </c>
      <c r="AE47" s="293">
        <v>0</v>
      </c>
      <c r="AF47" s="310">
        <f>AD47-AE47</f>
        <v>0</v>
      </c>
      <c r="AG47" s="311"/>
      <c r="BI47" s="134"/>
    </row>
    <row r="48" spans="3:61" ht="16.5" customHeight="1">
      <c r="G48" s="63" t="s">
        <v>85</v>
      </c>
      <c r="H48" s="178" t="str">
        <f>LEFT(TEXT(I48,"ge"),1)</f>
        <v>S</v>
      </c>
      <c r="I48" s="179">
        <v>9856</v>
      </c>
      <c r="J48" s="177">
        <f t="shared" si="25"/>
        <v>1925</v>
      </c>
      <c r="L48" s="316" t="s">
        <v>22</v>
      </c>
      <c r="M48" s="318">
        <f>税率表!F4</f>
        <v>13400</v>
      </c>
      <c r="N48" s="319" t="e">
        <f>VLOOKUP($K$21,#REF!,3,0)</f>
        <v>#REF!</v>
      </c>
      <c r="P48" s="447"/>
      <c r="Q48" s="352"/>
      <c r="R48" s="289"/>
      <c r="S48" s="305"/>
      <c r="T48" s="289"/>
      <c r="U48" s="289"/>
      <c r="V48" s="297"/>
      <c r="W48" s="441"/>
      <c r="X48" s="153"/>
      <c r="Y48" s="153"/>
      <c r="Z48" s="308"/>
      <c r="AA48" s="297"/>
      <c r="AB48" s="154"/>
      <c r="AC48" s="302"/>
      <c r="AD48" s="289"/>
      <c r="AE48" s="294"/>
      <c r="AF48" s="312"/>
      <c r="AG48" s="313"/>
      <c r="BI48" s="134"/>
    </row>
    <row r="49" spans="7:61" ht="16.5" customHeight="1" thickBot="1">
      <c r="G49" s="63" t="s">
        <v>86</v>
      </c>
      <c r="H49" s="178" t="str">
        <f>LEFT(TEXT(I49,"ge"),1)</f>
        <v>H</v>
      </c>
      <c r="I49" s="179">
        <v>32516</v>
      </c>
      <c r="J49" s="177">
        <f>YEAR(I49)-1</f>
        <v>1988</v>
      </c>
      <c r="L49" s="317"/>
      <c r="M49" s="320"/>
      <c r="N49" s="321"/>
      <c r="P49" s="447"/>
      <c r="Q49" s="352"/>
      <c r="R49" s="289"/>
      <c r="S49" s="305"/>
      <c r="T49" s="289"/>
      <c r="U49" s="289"/>
      <c r="V49" s="297"/>
      <c r="W49" s="441"/>
      <c r="X49" s="155"/>
      <c r="Y49" s="155"/>
      <c r="Z49" s="308"/>
      <c r="AA49" s="297"/>
      <c r="AB49" s="156"/>
      <c r="AC49" s="302"/>
      <c r="AD49" s="289"/>
      <c r="AE49" s="294"/>
      <c r="AF49" s="312"/>
      <c r="AG49" s="313"/>
      <c r="BI49" s="134"/>
    </row>
    <row r="50" spans="7:61" ht="16.5" customHeight="1" thickBot="1">
      <c r="G50" s="180" t="s">
        <v>102</v>
      </c>
      <c r="H50" s="178" t="s">
        <v>103</v>
      </c>
      <c r="I50" s="181">
        <v>43586</v>
      </c>
      <c r="J50" s="177">
        <f>YEAR(I50)-1</f>
        <v>2018</v>
      </c>
      <c r="L50" s="316" t="s">
        <v>23</v>
      </c>
      <c r="M50" s="318">
        <f>税率表!F6</f>
        <v>8700</v>
      </c>
      <c r="N50" s="319" t="e">
        <f>VLOOKUP($K$21,#REF!,3,0)</f>
        <v>#REF!</v>
      </c>
      <c r="P50" s="448"/>
      <c r="Q50" s="353"/>
      <c r="R50" s="290"/>
      <c r="S50" s="306"/>
      <c r="T50" s="290"/>
      <c r="U50" s="290"/>
      <c r="V50" s="298"/>
      <c r="W50" s="442"/>
      <c r="X50" s="157"/>
      <c r="Y50" s="157"/>
      <c r="Z50" s="309"/>
      <c r="AA50" s="298"/>
      <c r="AB50" s="158"/>
      <c r="AC50" s="303"/>
      <c r="AD50" s="290"/>
      <c r="AE50" s="295"/>
      <c r="AF50" s="314"/>
      <c r="AG50" s="315"/>
      <c r="BI50" s="134"/>
    </row>
    <row r="51" spans="7:61" ht="16.5" customHeight="1" thickBot="1">
      <c r="L51" s="317"/>
      <c r="M51" s="320"/>
      <c r="N51" s="321"/>
      <c r="BI51" s="134"/>
    </row>
    <row r="52" spans="7:61" ht="16.5" customHeight="1">
      <c r="L52" s="374" t="s">
        <v>142</v>
      </c>
      <c r="M52" s="443">
        <f>税率表!F7</f>
        <v>260000</v>
      </c>
      <c r="N52" s="444"/>
      <c r="BI52" s="134"/>
    </row>
    <row r="53" spans="7:61" ht="16.5" customHeight="1" thickBot="1">
      <c r="L53" s="390"/>
      <c r="M53" s="445"/>
      <c r="N53" s="446"/>
      <c r="BI53" s="134"/>
    </row>
    <row r="54" spans="7:61" ht="16.5" customHeight="1">
      <c r="L54" s="30"/>
      <c r="M54" s="182"/>
      <c r="N54" s="182"/>
      <c r="BI54" s="134"/>
    </row>
    <row r="55" spans="7:61" ht="16.5" customHeight="1">
      <c r="L55" s="32"/>
      <c r="M55" s="183"/>
      <c r="N55" s="183"/>
      <c r="BI55" s="134"/>
    </row>
    <row r="56" spans="7:61" ht="16.5" customHeight="1" thickBot="1">
      <c r="L56" t="s">
        <v>151</v>
      </c>
      <c r="P56" s="335" t="str">
        <f>L56</f>
        <v>●こども分</v>
      </c>
      <c r="Q56" s="335"/>
      <c r="BI56" s="134"/>
    </row>
    <row r="57" spans="7:61" ht="16.5" customHeight="1" thickBot="1">
      <c r="L57" s="342" t="s">
        <v>24</v>
      </c>
      <c r="M57" s="343"/>
      <c r="N57" s="344"/>
      <c r="P57" s="370" t="s">
        <v>18</v>
      </c>
      <c r="Q57" s="449"/>
      <c r="R57" s="286" t="s">
        <v>25</v>
      </c>
      <c r="S57" s="435" t="s">
        <v>22</v>
      </c>
      <c r="T57" s="436"/>
      <c r="U57" s="286" t="s">
        <v>23</v>
      </c>
      <c r="V57" s="286" t="s">
        <v>27</v>
      </c>
      <c r="W57" s="299" t="s">
        <v>47</v>
      </c>
      <c r="X57" s="145"/>
      <c r="Y57" s="145"/>
      <c r="Z57" s="299" t="s">
        <v>43</v>
      </c>
      <c r="AA57" s="286" t="s">
        <v>28</v>
      </c>
      <c r="AB57" s="144"/>
      <c r="AC57" s="286" t="s">
        <v>29</v>
      </c>
      <c r="AD57" s="286" t="s">
        <v>30</v>
      </c>
      <c r="AE57" s="286" t="s">
        <v>31</v>
      </c>
      <c r="AF57" s="437" t="s">
        <v>32</v>
      </c>
      <c r="AG57" s="371"/>
      <c r="BI57" s="134"/>
    </row>
    <row r="58" spans="7:61" ht="16.5" customHeight="1">
      <c r="L58" s="316" t="s">
        <v>21</v>
      </c>
      <c r="M58" s="347">
        <f>税率表!J3</f>
        <v>2.8999999999999998E-3</v>
      </c>
      <c r="N58" s="457"/>
      <c r="P58" s="450"/>
      <c r="Q58" s="451"/>
      <c r="R58" s="287"/>
      <c r="S58" s="147" t="s">
        <v>26</v>
      </c>
      <c r="T58" s="169" t="s">
        <v>144</v>
      </c>
      <c r="U58" s="287"/>
      <c r="V58" s="287"/>
      <c r="W58" s="300"/>
      <c r="X58" s="148"/>
      <c r="Y58" s="148"/>
      <c r="Z58" s="300"/>
      <c r="AA58" s="287"/>
      <c r="AB58" s="147"/>
      <c r="AC58" s="287"/>
      <c r="AD58" s="287"/>
      <c r="AE58" s="287"/>
      <c r="AF58" s="438"/>
      <c r="AG58" s="439"/>
      <c r="BI58" s="134"/>
    </row>
    <row r="59" spans="7:61" ht="16.5" customHeight="1" thickBot="1">
      <c r="L59" s="317"/>
      <c r="M59" s="458"/>
      <c r="N59" s="459"/>
      <c r="P59" s="346" t="s">
        <v>20</v>
      </c>
      <c r="Q59" s="351">
        <f>AC17</f>
        <v>0</v>
      </c>
      <c r="R59" s="288">
        <f>ROUNDDOWN(Q59*M58,0)</f>
        <v>0</v>
      </c>
      <c r="S59" s="304">
        <f>AF19</f>
        <v>0</v>
      </c>
      <c r="T59" s="471">
        <f>S59*(M60+M62)</f>
        <v>0</v>
      </c>
      <c r="U59" s="288">
        <f>IF(AF17&gt;0,$M$64,0)</f>
        <v>0</v>
      </c>
      <c r="V59" s="296">
        <f>U59+T59+R59</f>
        <v>0</v>
      </c>
      <c r="W59" s="440">
        <f>IF($AI$8=0,0,(T59+U59)*($AI$8*0.1))</f>
        <v>0</v>
      </c>
      <c r="X59" s="149"/>
      <c r="Y59" s="149"/>
      <c r="Z59" s="307">
        <f>IF(V59-W59&gt;$M$66,V59-W59-$M$66,0)</f>
        <v>0</v>
      </c>
      <c r="AA59" s="296">
        <f>V59-W59-Z59</f>
        <v>0</v>
      </c>
      <c r="AB59" s="150"/>
      <c r="AC59" s="301">
        <f>AC47</f>
        <v>12</v>
      </c>
      <c r="AD59" s="288">
        <f>ROUNDDOWN(AA59*AC59/12,0)</f>
        <v>0</v>
      </c>
      <c r="AE59" s="293">
        <v>0</v>
      </c>
      <c r="AF59" s="310">
        <f>AD59-AE59</f>
        <v>0</v>
      </c>
      <c r="AG59" s="311"/>
      <c r="BI59" s="134"/>
    </row>
    <row r="60" spans="7:61" ht="16.5" customHeight="1">
      <c r="L60" s="316" t="s">
        <v>22</v>
      </c>
      <c r="M60" s="318">
        <f>税率表!J4</f>
        <v>1300</v>
      </c>
      <c r="N60" s="319" t="e">
        <f>VLOOKUP($K$21,#REF!,3,0)</f>
        <v>#REF!</v>
      </c>
      <c r="P60" s="447"/>
      <c r="Q60" s="352"/>
      <c r="R60" s="289"/>
      <c r="S60" s="305"/>
      <c r="T60" s="472"/>
      <c r="U60" s="289"/>
      <c r="V60" s="297"/>
      <c r="W60" s="441"/>
      <c r="X60" s="153"/>
      <c r="Y60" s="153"/>
      <c r="Z60" s="308"/>
      <c r="AA60" s="297"/>
      <c r="AB60" s="154"/>
      <c r="AC60" s="302"/>
      <c r="AD60" s="289"/>
      <c r="AE60" s="294"/>
      <c r="AF60" s="312"/>
      <c r="AG60" s="313"/>
      <c r="BI60" s="134"/>
    </row>
    <row r="61" spans="7:61" ht="16.5" customHeight="1" thickBot="1">
      <c r="L61" s="317"/>
      <c r="M61" s="320"/>
      <c r="N61" s="321"/>
      <c r="P61" s="447"/>
      <c r="Q61" s="352"/>
      <c r="R61" s="289"/>
      <c r="S61" s="305"/>
      <c r="T61" s="472"/>
      <c r="U61" s="289"/>
      <c r="V61" s="297"/>
      <c r="W61" s="441"/>
      <c r="X61" s="155"/>
      <c r="Y61" s="155"/>
      <c r="Z61" s="308"/>
      <c r="AA61" s="297"/>
      <c r="AB61" s="156"/>
      <c r="AC61" s="302"/>
      <c r="AD61" s="289"/>
      <c r="AE61" s="294"/>
      <c r="AF61" s="312"/>
      <c r="AG61" s="313"/>
      <c r="BI61" s="134"/>
    </row>
    <row r="62" spans="7:61" ht="16.5" customHeight="1" thickBot="1">
      <c r="L62" s="466" t="s">
        <v>152</v>
      </c>
      <c r="M62" s="318">
        <f>税率表!J5</f>
        <v>100</v>
      </c>
      <c r="N62" s="319" t="e">
        <f>VLOOKUP($K$21,#REF!,3,0)</f>
        <v>#REF!</v>
      </c>
      <c r="P62" s="448"/>
      <c r="Q62" s="353"/>
      <c r="R62" s="290"/>
      <c r="S62" s="306"/>
      <c r="T62" s="473"/>
      <c r="U62" s="290"/>
      <c r="V62" s="298"/>
      <c r="W62" s="442"/>
      <c r="X62" s="157"/>
      <c r="Y62" s="157"/>
      <c r="Z62" s="309"/>
      <c r="AA62" s="298"/>
      <c r="AB62" s="158"/>
      <c r="AC62" s="303"/>
      <c r="AD62" s="290"/>
      <c r="AE62" s="295"/>
      <c r="AF62" s="314"/>
      <c r="AG62" s="315"/>
      <c r="BI62" s="134"/>
    </row>
    <row r="63" spans="7:61" ht="16.5" customHeight="1" thickBot="1">
      <c r="L63" s="467"/>
      <c r="M63" s="320"/>
      <c r="N63" s="321"/>
      <c r="BI63" s="134"/>
    </row>
    <row r="64" spans="7:61" ht="16.5" customHeight="1">
      <c r="L64" s="316" t="s">
        <v>23</v>
      </c>
      <c r="M64" s="318">
        <f>税率表!J6</f>
        <v>900</v>
      </c>
      <c r="N64" s="319" t="e">
        <f>VLOOKUP($K$21,#REF!,3,0)</f>
        <v>#REF!</v>
      </c>
      <c r="BI64" s="134"/>
    </row>
    <row r="65" spans="12:61" ht="16.5" customHeight="1" thickBot="1">
      <c r="L65" s="317"/>
      <c r="M65" s="320"/>
      <c r="N65" s="321"/>
      <c r="BI65" s="134"/>
    </row>
    <row r="66" spans="12:61" ht="16.5" customHeight="1">
      <c r="L66" s="374" t="s">
        <v>142</v>
      </c>
      <c r="M66" s="443">
        <f>税率表!J7</f>
        <v>30000</v>
      </c>
      <c r="N66" s="444"/>
      <c r="BI66" s="134"/>
    </row>
    <row r="67" spans="12:61" ht="16.5" customHeight="1" thickBot="1">
      <c r="L67" s="390"/>
      <c r="M67" s="445"/>
      <c r="N67" s="446"/>
      <c r="BI67" s="134"/>
    </row>
    <row r="68" spans="12:61" ht="16.5" customHeight="1">
      <c r="L68" s="32"/>
      <c r="M68" s="183"/>
      <c r="N68" s="183"/>
      <c r="BI68" s="134"/>
    </row>
    <row r="69" spans="12:61" ht="16.5" customHeight="1">
      <c r="L69" s="32"/>
      <c r="M69" s="183"/>
      <c r="N69" s="183"/>
      <c r="R69" s="431" t="s">
        <v>33</v>
      </c>
      <c r="S69" s="432"/>
      <c r="T69" s="422" t="s">
        <v>34</v>
      </c>
      <c r="U69" s="422" t="s">
        <v>35</v>
      </c>
      <c r="V69" s="422" t="s">
        <v>36</v>
      </c>
      <c r="W69" s="422" t="s">
        <v>37</v>
      </c>
      <c r="X69" s="23"/>
      <c r="Y69" s="23"/>
      <c r="Z69" s="422" t="s">
        <v>38</v>
      </c>
      <c r="AA69" s="422" t="s">
        <v>39</v>
      </c>
      <c r="AB69" s="23"/>
      <c r="AC69" s="431" t="s">
        <v>40</v>
      </c>
      <c r="AD69" s="432"/>
      <c r="BI69" s="134"/>
    </row>
    <row r="70" spans="12:61" ht="16.5" customHeight="1">
      <c r="R70" s="433"/>
      <c r="S70" s="434"/>
      <c r="T70" s="423"/>
      <c r="U70" s="423"/>
      <c r="V70" s="423"/>
      <c r="W70" s="423"/>
      <c r="X70" s="184"/>
      <c r="Y70" s="184"/>
      <c r="Z70" s="423"/>
      <c r="AA70" s="423"/>
      <c r="AB70" s="184"/>
      <c r="AC70" s="433"/>
      <c r="AD70" s="434"/>
      <c r="BI70" s="134"/>
    </row>
    <row r="71" spans="12:61" ht="16.5" customHeight="1">
      <c r="R71" s="291" t="e">
        <f>IF(S35&gt;=1,(ROUNDDOWN(AF23,-2)+ROUNDDOWN(AF35,-2)+ROUNDDOWN(AF47,-2)+ROUNDDOWN(AF59,-2)),ROUNDDOWN(AF23,-2)+ROUNDDOWN(AF47,-2)+ROUNDDOWN(AF59,-2))</f>
        <v>#DIV/0!</v>
      </c>
      <c r="S71" s="291"/>
      <c r="T71" s="292"/>
      <c r="U71" s="292"/>
      <c r="V71" s="292"/>
      <c r="W71" s="292"/>
      <c r="X71" s="185"/>
      <c r="Y71" s="185"/>
      <c r="Z71" s="292"/>
      <c r="AA71" s="292"/>
      <c r="AB71" s="185"/>
      <c r="AC71" s="292"/>
      <c r="AD71" s="292"/>
      <c r="BI71" s="134"/>
    </row>
    <row r="72" spans="12:61" ht="16.5" customHeight="1">
      <c r="R72" s="291"/>
      <c r="S72" s="291"/>
      <c r="T72" s="292"/>
      <c r="U72" s="292"/>
      <c r="V72" s="292"/>
      <c r="W72" s="292"/>
      <c r="X72" s="185"/>
      <c r="Y72" s="185"/>
      <c r="Z72" s="292"/>
      <c r="AA72" s="292"/>
      <c r="AB72" s="185"/>
      <c r="AC72" s="292"/>
      <c r="AD72" s="292"/>
      <c r="BI72" s="134"/>
    </row>
    <row r="73" spans="12:61" ht="16.5" customHeight="1">
      <c r="R73" s="291"/>
      <c r="S73" s="291"/>
      <c r="T73" s="292"/>
      <c r="U73" s="292"/>
      <c r="V73" s="292"/>
      <c r="W73" s="292"/>
      <c r="X73" s="186"/>
      <c r="Y73" s="186"/>
      <c r="Z73" s="292"/>
      <c r="AA73" s="292"/>
      <c r="AB73" s="186"/>
      <c r="AC73" s="292"/>
      <c r="AD73" s="292"/>
      <c r="BI73" s="134"/>
    </row>
    <row r="74" spans="12:61" ht="16.5" customHeight="1">
      <c r="BI74" s="134"/>
    </row>
    <row r="75" spans="12:61" ht="16.5" customHeight="1">
      <c r="BI75" s="134"/>
    </row>
    <row r="76" spans="12:61" ht="16.5" customHeight="1">
      <c r="BI76" s="134"/>
    </row>
    <row r="77" spans="12:61" ht="16.5" customHeight="1">
      <c r="BI77" s="134"/>
    </row>
    <row r="78" spans="12:61" ht="16.5" customHeight="1">
      <c r="BI78" s="134"/>
    </row>
    <row r="79" spans="12:61" ht="16.5" customHeight="1">
      <c r="BI79" s="134"/>
    </row>
    <row r="80" spans="12:61" ht="16.5" customHeight="1">
      <c r="BI80" s="134"/>
    </row>
    <row r="81" spans="61:61" ht="16.5" customHeight="1">
      <c r="BI81" s="134"/>
    </row>
    <row r="82" spans="61:61" ht="16.5" customHeight="1">
      <c r="BI82" s="134"/>
    </row>
    <row r="83" spans="61:61" ht="16.5" customHeight="1">
      <c r="BI83" s="134"/>
    </row>
    <row r="84" spans="61:61" ht="16.5" customHeight="1">
      <c r="BI84" s="134"/>
    </row>
    <row r="85" spans="61:61" ht="16.5" customHeight="1">
      <c r="BI85" s="134"/>
    </row>
    <row r="86" spans="61:61" ht="16.5" customHeight="1">
      <c r="BI86" s="134"/>
    </row>
    <row r="87" spans="61:61" ht="16.5" customHeight="1">
      <c r="BI87" s="134"/>
    </row>
    <row r="88" spans="61:61" ht="16.5" customHeight="1">
      <c r="BI88" s="134"/>
    </row>
    <row r="89" spans="61:61" ht="16.5" customHeight="1">
      <c r="BI89" s="134"/>
    </row>
    <row r="90" spans="61:61" ht="16.5" customHeight="1">
      <c r="BI90" s="134"/>
    </row>
    <row r="91" spans="61:61" ht="16.5" customHeight="1">
      <c r="BI91" s="134"/>
    </row>
    <row r="92" spans="61:61" ht="16.5" customHeight="1">
      <c r="BI92" s="134"/>
    </row>
    <row r="93" spans="61:61" ht="16.5" customHeight="1">
      <c r="BI93" s="134"/>
    </row>
    <row r="94" spans="61:61" ht="16.5" customHeight="1">
      <c r="BI94" s="134"/>
    </row>
    <row r="95" spans="61:61" ht="16.5" customHeight="1">
      <c r="BI95" s="134"/>
    </row>
    <row r="96" spans="61:61" ht="16.5" customHeight="1">
      <c r="BI96" s="134"/>
    </row>
    <row r="97" spans="61:61" ht="16.5" customHeight="1">
      <c r="BI97" s="134"/>
    </row>
    <row r="98" spans="61:61" ht="16.5" customHeight="1">
      <c r="BI98" s="134"/>
    </row>
    <row r="99" spans="61:61" ht="16.5" customHeight="1">
      <c r="BI99" s="134"/>
    </row>
    <row r="100" spans="61:61" ht="16.5" customHeight="1">
      <c r="BI100" s="134"/>
    </row>
    <row r="101" spans="61:61" ht="16.5" customHeight="1">
      <c r="BI101" s="134"/>
    </row>
    <row r="102" spans="61:61" ht="16.5" customHeight="1">
      <c r="BI102" s="134"/>
    </row>
    <row r="103" spans="61:61" ht="16.5" customHeight="1">
      <c r="BI103" s="134"/>
    </row>
    <row r="104" spans="61:61" ht="16.5" customHeight="1">
      <c r="BI104" s="134"/>
    </row>
    <row r="105" spans="61:61" ht="16.5" customHeight="1">
      <c r="BI105" s="134"/>
    </row>
    <row r="106" spans="61:61" ht="16.5" customHeight="1">
      <c r="BI106" s="134"/>
    </row>
    <row r="107" spans="61:61" ht="16.5" customHeight="1">
      <c r="BI107" s="134"/>
    </row>
    <row r="108" spans="61:61" ht="16.5" customHeight="1">
      <c r="BI108" s="134"/>
    </row>
    <row r="109" spans="61:61" ht="16.5" customHeight="1">
      <c r="BI109" s="134"/>
    </row>
    <row r="110" spans="61:61" ht="16.5" customHeight="1">
      <c r="BI110" s="134"/>
    </row>
    <row r="111" spans="61:61" ht="16.5" customHeight="1">
      <c r="BI111" s="134"/>
    </row>
    <row r="112" spans="61:61" ht="16.5" customHeight="1">
      <c r="BI112" s="134"/>
    </row>
    <row r="113" spans="54:61" ht="16.5" customHeight="1">
      <c r="BI113" s="134"/>
    </row>
    <row r="114" spans="54:61" ht="16.5" customHeight="1">
      <c r="BI114" s="134"/>
    </row>
    <row r="115" spans="54:61" ht="16.5" customHeight="1">
      <c r="BB115" s="16"/>
      <c r="BI115" s="134"/>
    </row>
    <row r="116" spans="54:61" ht="16.5" customHeight="1">
      <c r="BB116" s="16"/>
      <c r="BI116" s="134"/>
    </row>
    <row r="117" spans="54:61" ht="16.5" customHeight="1">
      <c r="BB117" s="16"/>
      <c r="BI117" s="134"/>
    </row>
    <row r="118" spans="54:61" ht="16.5" customHeight="1">
      <c r="BB118" s="16"/>
      <c r="BI118" s="134"/>
    </row>
    <row r="119" spans="54:61" ht="16.5" customHeight="1">
      <c r="BB119" s="16"/>
      <c r="BI119" s="134"/>
    </row>
    <row r="120" spans="54:61" ht="16.5" customHeight="1">
      <c r="BB120" s="16"/>
      <c r="BI120" s="134"/>
    </row>
    <row r="121" spans="54:61" ht="16.5" customHeight="1">
      <c r="BB121" s="16"/>
      <c r="BI121" s="134"/>
    </row>
    <row r="122" spans="54:61" ht="16.5" customHeight="1">
      <c r="BB122" s="16"/>
      <c r="BI122" s="134"/>
    </row>
    <row r="123" spans="54:61" ht="16.5" customHeight="1">
      <c r="BB123" s="16"/>
      <c r="BI123" s="134"/>
    </row>
    <row r="124" spans="54:61" ht="16.5" customHeight="1">
      <c r="BB124" s="16"/>
      <c r="BI124" s="134"/>
    </row>
    <row r="125" spans="54:61" ht="16.5" customHeight="1">
      <c r="BB125" s="16"/>
      <c r="BI125" s="134"/>
    </row>
    <row r="126" spans="54:61" ht="16.5" customHeight="1">
      <c r="BB126" s="16"/>
      <c r="BI126" s="134"/>
    </row>
    <row r="127" spans="54:61" ht="16.5" customHeight="1">
      <c r="BB127" s="16"/>
      <c r="BI127" s="134"/>
    </row>
    <row r="128" spans="54:61" ht="16.5" customHeight="1">
      <c r="BB128" s="16"/>
      <c r="BI128" s="134"/>
    </row>
    <row r="129" spans="54:61" ht="16.5" customHeight="1">
      <c r="BB129" s="16"/>
      <c r="BI129" s="134"/>
    </row>
    <row r="130" spans="54:61" ht="16.5" customHeight="1">
      <c r="BB130" s="16"/>
      <c r="BI130" s="134"/>
    </row>
    <row r="131" spans="54:61" ht="16.5" customHeight="1">
      <c r="BB131" s="16"/>
      <c r="BI131" s="134"/>
    </row>
    <row r="132" spans="54:61" ht="16.5" customHeight="1">
      <c r="BB132" s="16"/>
      <c r="BI132" s="134"/>
    </row>
    <row r="133" spans="54:61" ht="16.5" customHeight="1">
      <c r="BB133" s="16"/>
      <c r="BI133" s="134"/>
    </row>
    <row r="134" spans="54:61" ht="16.5" customHeight="1">
      <c r="BB134" s="16"/>
      <c r="BI134" s="134"/>
    </row>
    <row r="135" spans="54:61" ht="16.5" customHeight="1">
      <c r="BB135" s="16"/>
      <c r="BI135" s="134"/>
    </row>
    <row r="136" spans="54:61" ht="16.5" customHeight="1">
      <c r="BB136" s="16"/>
      <c r="BI136" s="134"/>
    </row>
    <row r="137" spans="54:61" ht="16.5" customHeight="1">
      <c r="BB137" s="16"/>
      <c r="BI137" s="134"/>
    </row>
    <row r="138" spans="54:61" ht="16.5" customHeight="1">
      <c r="BB138" s="16"/>
      <c r="BI138" s="134"/>
    </row>
    <row r="139" spans="54:61" ht="16.5" customHeight="1">
      <c r="BB139" s="16"/>
      <c r="BI139" s="134"/>
    </row>
    <row r="140" spans="54:61" ht="16.5" customHeight="1">
      <c r="BB140" s="16"/>
      <c r="BI140" s="134"/>
    </row>
    <row r="141" spans="54:61" ht="16.5" customHeight="1">
      <c r="BB141" s="16"/>
      <c r="BI141" s="134"/>
    </row>
    <row r="142" spans="54:61" ht="16.5" customHeight="1">
      <c r="BB142" s="16"/>
      <c r="BI142" s="134"/>
    </row>
    <row r="143" spans="54:61" ht="16.5" customHeight="1">
      <c r="BB143" s="16"/>
      <c r="BI143" s="134"/>
    </row>
    <row r="144" spans="54:61" ht="16.5" customHeight="1">
      <c r="BB144" s="16"/>
      <c r="BI144" s="134"/>
    </row>
    <row r="145" spans="54:61" ht="16.5" customHeight="1">
      <c r="BB145" s="16"/>
      <c r="BI145" s="134"/>
    </row>
    <row r="146" spans="54:61" ht="16.5" customHeight="1">
      <c r="BB146" s="16"/>
      <c r="BI146" s="134"/>
    </row>
    <row r="147" spans="54:61" ht="16.5" customHeight="1">
      <c r="BB147" s="16"/>
      <c r="BI147" s="134"/>
    </row>
    <row r="148" spans="54:61" ht="16.5" customHeight="1">
      <c r="BB148" s="16"/>
      <c r="BI148" s="134"/>
    </row>
    <row r="149" spans="54:61" ht="16.5" customHeight="1">
      <c r="BB149" s="16"/>
      <c r="BI149" s="134"/>
    </row>
    <row r="150" spans="54:61" ht="16.5" customHeight="1">
      <c r="BB150" s="16"/>
      <c r="BI150" s="134"/>
    </row>
    <row r="151" spans="54:61" ht="16.5" customHeight="1">
      <c r="BB151" s="16"/>
      <c r="BI151" s="134"/>
    </row>
    <row r="152" spans="54:61" ht="16.5" customHeight="1">
      <c r="BB152" s="16"/>
      <c r="BI152" s="134"/>
    </row>
    <row r="153" spans="54:61" ht="16.5" customHeight="1">
      <c r="BB153" s="16"/>
      <c r="BI153" s="134"/>
    </row>
    <row r="154" spans="54:61" ht="16.5" customHeight="1">
      <c r="BB154" s="16"/>
      <c r="BI154" s="134"/>
    </row>
    <row r="155" spans="54:61" ht="16.5" customHeight="1">
      <c r="BB155" s="16"/>
      <c r="BI155" s="134"/>
    </row>
    <row r="156" spans="54:61" ht="16.5" customHeight="1">
      <c r="BB156" s="16"/>
      <c r="BI156" s="134"/>
    </row>
    <row r="157" spans="54:61" ht="16.5" customHeight="1">
      <c r="BB157" s="16"/>
      <c r="BI157" s="134"/>
    </row>
    <row r="158" spans="54:61" ht="16.5" customHeight="1">
      <c r="BB158" s="16"/>
    </row>
    <row r="159" spans="54:61" ht="16.5" customHeight="1">
      <c r="BB159" s="16"/>
    </row>
    <row r="160" spans="54:61" ht="16.5" customHeight="1">
      <c r="BB160" s="16"/>
    </row>
    <row r="161" spans="54:54" ht="16.5" customHeight="1">
      <c r="BB161" s="16"/>
    </row>
    <row r="162" spans="54:54" ht="16.5" customHeight="1">
      <c r="BB162" s="16"/>
    </row>
    <row r="163" spans="54:54" ht="16.5" customHeight="1">
      <c r="BB163" s="16"/>
    </row>
    <row r="164" spans="54:54" ht="16.5" customHeight="1">
      <c r="BB164" s="16"/>
    </row>
    <row r="165" spans="54:54" ht="16.5" customHeight="1">
      <c r="BB165" s="16"/>
    </row>
    <row r="166" spans="54:54" ht="16.5" customHeight="1">
      <c r="BB166" s="16"/>
    </row>
    <row r="167" spans="54:54" ht="16.5" customHeight="1">
      <c r="BB167" s="16"/>
    </row>
    <row r="168" spans="54:54" ht="16.5" customHeight="1">
      <c r="BB168" s="16"/>
    </row>
    <row r="169" spans="54:54" ht="16.5" customHeight="1">
      <c r="BB169" s="16"/>
    </row>
    <row r="170" spans="54:54" ht="16.5" customHeight="1">
      <c r="BB170" s="16"/>
    </row>
    <row r="171" spans="54:54" ht="16.5" customHeight="1">
      <c r="BB171" s="16"/>
    </row>
    <row r="172" spans="54:54" ht="16.5" customHeight="1">
      <c r="BB172" s="16"/>
    </row>
    <row r="173" spans="54:54" ht="16.5" customHeight="1">
      <c r="BB173" s="16"/>
    </row>
    <row r="174" spans="54:54" ht="16.5" customHeight="1">
      <c r="BB174" s="16"/>
    </row>
    <row r="175" spans="54:54" ht="16.5" customHeight="1">
      <c r="BB175" s="16"/>
    </row>
    <row r="176" spans="54:54" ht="16.5" customHeight="1">
      <c r="BB176" s="16"/>
    </row>
    <row r="177" spans="54:54" ht="16.5" customHeight="1">
      <c r="BB177" s="16"/>
    </row>
    <row r="178" spans="54:54" ht="16.5" customHeight="1">
      <c r="BB178" s="16"/>
    </row>
    <row r="179" spans="54:54" ht="16.5" customHeight="1">
      <c r="BB179" s="16"/>
    </row>
    <row r="180" spans="54:54" ht="16.5" customHeight="1">
      <c r="BB180" s="16"/>
    </row>
    <row r="181" spans="54:54" ht="16.5" customHeight="1">
      <c r="BB181" s="16"/>
    </row>
    <row r="182" spans="54:54" ht="16.5" customHeight="1">
      <c r="BB182" s="16"/>
    </row>
    <row r="183" spans="54:54" ht="16.5" customHeight="1">
      <c r="BB183" s="16"/>
    </row>
    <row r="184" spans="54:54" ht="16.5" customHeight="1">
      <c r="BB184" s="16"/>
    </row>
    <row r="185" spans="54:54" ht="16.5" customHeight="1">
      <c r="BB185" s="16"/>
    </row>
    <row r="186" spans="54:54" ht="16.5" customHeight="1">
      <c r="BB186" s="16"/>
    </row>
    <row r="187" spans="54:54" ht="16.5" customHeight="1">
      <c r="BB187" s="16"/>
    </row>
    <row r="188" spans="54:54" ht="16.5" customHeight="1">
      <c r="BB188" s="16"/>
    </row>
    <row r="189" spans="54:54" ht="16.5" customHeight="1">
      <c r="BB189" s="16"/>
    </row>
    <row r="190" spans="54:54" ht="16.5" customHeight="1">
      <c r="BB190" s="16"/>
    </row>
    <row r="191" spans="54:54" ht="16.5" customHeight="1">
      <c r="BB191" s="16"/>
    </row>
    <row r="192" spans="54:54" ht="16.5" customHeight="1">
      <c r="BB192" s="16"/>
    </row>
    <row r="193" spans="54:54" ht="16.5" customHeight="1">
      <c r="BB193" s="16"/>
    </row>
    <row r="194" spans="54:54" ht="16.5" customHeight="1">
      <c r="BB194" s="16"/>
    </row>
    <row r="195" spans="54:54" ht="16.5" customHeight="1">
      <c r="BB195" s="16"/>
    </row>
    <row r="196" spans="54:54" ht="16.5" customHeight="1">
      <c r="BB196" s="16"/>
    </row>
    <row r="197" spans="54:54" ht="16.5" customHeight="1">
      <c r="BB197" s="16"/>
    </row>
    <row r="198" spans="54:54" ht="16.5" customHeight="1">
      <c r="BB198" s="16"/>
    </row>
    <row r="199" spans="54:54" ht="16.5" customHeight="1">
      <c r="BB199" s="16"/>
    </row>
    <row r="200" spans="54:54" ht="16.5" customHeight="1">
      <c r="BB200" s="16"/>
    </row>
    <row r="201" spans="54:54" ht="16.5" customHeight="1">
      <c r="BB201" s="16"/>
    </row>
    <row r="202" spans="54:54" ht="16.5" customHeight="1">
      <c r="BB202" s="16"/>
    </row>
    <row r="203" spans="54:54" ht="16.5" customHeight="1">
      <c r="BB203" s="16"/>
    </row>
    <row r="204" spans="54:54" ht="16.5" customHeight="1">
      <c r="BB204" s="16"/>
    </row>
    <row r="205" spans="54:54" ht="16.5" customHeight="1">
      <c r="BB205" s="16"/>
    </row>
    <row r="206" spans="54:54" ht="16.5" customHeight="1">
      <c r="BB206" s="16"/>
    </row>
    <row r="207" spans="54:54" ht="16.5" customHeight="1">
      <c r="BB207" s="16"/>
    </row>
    <row r="208" spans="54:54" ht="16.5" customHeight="1">
      <c r="BB208" s="16"/>
    </row>
    <row r="209" spans="54:54" ht="16.5" customHeight="1">
      <c r="BB209" s="16"/>
    </row>
    <row r="210" spans="54:54" ht="16.5" customHeight="1">
      <c r="BB210" s="16"/>
    </row>
    <row r="211" spans="54:54" ht="16.5" customHeight="1">
      <c r="BB211" s="16"/>
    </row>
    <row r="212" spans="54:54" ht="16.5" customHeight="1">
      <c r="BB212" s="16"/>
    </row>
    <row r="213" spans="54:54" ht="16.5" customHeight="1">
      <c r="BB213" s="16"/>
    </row>
    <row r="214" spans="54:54" ht="16.5" customHeight="1">
      <c r="BB214" s="16"/>
    </row>
    <row r="215" spans="54:54" ht="16.5" customHeight="1">
      <c r="BB215" s="16"/>
    </row>
    <row r="216" spans="54:54" ht="16.5" customHeight="1">
      <c r="BB216" s="16"/>
    </row>
    <row r="217" spans="54:54" ht="16.5" customHeight="1">
      <c r="BB217" s="16"/>
    </row>
    <row r="218" spans="54:54" ht="16.5" customHeight="1">
      <c r="BB218" s="16"/>
    </row>
    <row r="219" spans="54:54" ht="16.5" customHeight="1">
      <c r="BB219" s="16"/>
    </row>
    <row r="220" spans="54:54" ht="16.5" customHeight="1">
      <c r="BB220" s="16"/>
    </row>
    <row r="221" spans="54:54" ht="16.5" customHeight="1">
      <c r="BB221" s="16"/>
    </row>
    <row r="222" spans="54:54" ht="16.5" customHeight="1">
      <c r="BB222" s="16"/>
    </row>
    <row r="223" spans="54:54" ht="16.5" customHeight="1">
      <c r="BB223" s="16"/>
    </row>
    <row r="224" spans="54:54" ht="16.5" customHeight="1">
      <c r="BB224" s="16"/>
    </row>
    <row r="225" spans="54:54" ht="16.5" customHeight="1">
      <c r="BB225" s="16"/>
    </row>
    <row r="226" spans="54:54" ht="16.5" customHeight="1">
      <c r="BB226" s="16"/>
    </row>
    <row r="227" spans="54:54" ht="16.5" customHeight="1">
      <c r="BB227" s="16"/>
    </row>
    <row r="228" spans="54:54" ht="16.5" customHeight="1">
      <c r="BB228" s="16"/>
    </row>
    <row r="229" spans="54:54" ht="16.5" customHeight="1">
      <c r="BB229" s="16"/>
    </row>
    <row r="230" spans="54:54" ht="16.5" customHeight="1">
      <c r="BB230" s="16"/>
    </row>
    <row r="231" spans="54:54" ht="16.5" customHeight="1">
      <c r="BB231" s="16"/>
    </row>
    <row r="232" spans="54:54" ht="16.5" customHeight="1">
      <c r="BB232" s="16"/>
    </row>
    <row r="233" spans="54:54" ht="16.5" customHeight="1">
      <c r="BB233" s="16"/>
    </row>
    <row r="234" spans="54:54" ht="16.5" customHeight="1">
      <c r="BB234" s="16"/>
    </row>
    <row r="235" spans="54:54" ht="16.5" customHeight="1">
      <c r="BB235" s="16"/>
    </row>
    <row r="236" spans="54:54" ht="16.5" customHeight="1">
      <c r="BB236" s="16"/>
    </row>
    <row r="237" spans="54:54" ht="16.5" customHeight="1">
      <c r="BB237" s="16"/>
    </row>
    <row r="238" spans="54:54" ht="16.5" customHeight="1">
      <c r="BB238" s="16"/>
    </row>
    <row r="239" spans="54:54" ht="16.5" customHeight="1">
      <c r="BB239" s="16"/>
    </row>
    <row r="240" spans="54:54" ht="16.5" customHeight="1">
      <c r="BB240" s="16"/>
    </row>
    <row r="241" spans="54:54" ht="16.5" customHeight="1">
      <c r="BB241" s="16"/>
    </row>
    <row r="242" spans="54:54" ht="16.5" customHeight="1">
      <c r="BB242" s="16"/>
    </row>
    <row r="243" spans="54:54" ht="16.5" customHeight="1">
      <c r="BB243" s="16"/>
    </row>
    <row r="244" spans="54:54" ht="16.5" customHeight="1">
      <c r="BB244" s="16"/>
    </row>
    <row r="245" spans="54:54" ht="16.5" customHeight="1">
      <c r="BB245" s="16"/>
    </row>
    <row r="246" spans="54:54" ht="16.5" customHeight="1">
      <c r="BB246" s="16"/>
    </row>
    <row r="247" spans="54:54" ht="16.5" customHeight="1">
      <c r="BB247" s="16"/>
    </row>
    <row r="248" spans="54:54" ht="16.5" customHeight="1">
      <c r="BB248" s="16"/>
    </row>
    <row r="249" spans="54:54" ht="16.5" customHeight="1">
      <c r="BB249" s="16"/>
    </row>
    <row r="250" spans="54:54" ht="16.5" customHeight="1">
      <c r="BB250" s="16"/>
    </row>
    <row r="251" spans="54:54" ht="16.5" customHeight="1">
      <c r="BB251" s="16"/>
    </row>
    <row r="252" spans="54:54" ht="16.5" customHeight="1">
      <c r="BB252" s="16"/>
    </row>
    <row r="253" spans="54:54" ht="16.5" customHeight="1">
      <c r="BB253" s="16"/>
    </row>
    <row r="254" spans="54:54" ht="16.5" customHeight="1">
      <c r="BB254" s="16"/>
    </row>
    <row r="255" spans="54:54" ht="16.5" customHeight="1">
      <c r="BB255" s="16"/>
    </row>
    <row r="256" spans="54:54" ht="16.5" customHeight="1">
      <c r="BB256" s="16"/>
    </row>
    <row r="257" spans="54:54" ht="16.5" customHeight="1">
      <c r="BB257" s="16"/>
    </row>
    <row r="258" spans="54:54" ht="16.5" customHeight="1">
      <c r="BB258" s="16"/>
    </row>
    <row r="259" spans="54:54" ht="16.5" customHeight="1">
      <c r="BB259" s="16"/>
    </row>
    <row r="260" spans="54:54" ht="16.5" customHeight="1">
      <c r="BB260" s="16"/>
    </row>
    <row r="261" spans="54:54" ht="16.5" customHeight="1">
      <c r="BB261" s="16"/>
    </row>
    <row r="262" spans="54:54" ht="16.5" customHeight="1">
      <c r="BB262" s="16"/>
    </row>
    <row r="263" spans="54:54" ht="16.5" customHeight="1">
      <c r="BB263" s="16"/>
    </row>
    <row r="264" spans="54:54" ht="16.5" customHeight="1">
      <c r="BB264" s="16"/>
    </row>
    <row r="265" spans="54:54" ht="16.5" customHeight="1">
      <c r="BB265" s="16"/>
    </row>
    <row r="266" spans="54:54" ht="16.5" customHeight="1">
      <c r="BB266" s="16"/>
    </row>
    <row r="267" spans="54:54" ht="16.5" customHeight="1">
      <c r="BB267" s="16"/>
    </row>
    <row r="268" spans="54:54" ht="16.5" customHeight="1">
      <c r="BB268" s="16"/>
    </row>
    <row r="269" spans="54:54" ht="16.5" customHeight="1">
      <c r="BB269" s="16"/>
    </row>
    <row r="270" spans="54:54" ht="16.5" customHeight="1">
      <c r="BB270" s="16"/>
    </row>
    <row r="271" spans="54:54" ht="16.5" customHeight="1">
      <c r="BB271" s="16"/>
    </row>
    <row r="272" spans="54:54" ht="16.5" customHeight="1">
      <c r="BB272" s="16"/>
    </row>
    <row r="273" spans="54:54" ht="16.5" customHeight="1">
      <c r="BB273" s="16"/>
    </row>
    <row r="274" spans="54:54" ht="16.5" customHeight="1">
      <c r="BB274" s="16"/>
    </row>
    <row r="275" spans="54:54" ht="16.5" customHeight="1">
      <c r="BB275" s="16"/>
    </row>
    <row r="276" spans="54:54" ht="16.5" customHeight="1">
      <c r="BB276" s="16"/>
    </row>
    <row r="277" spans="54:54" ht="16.5" customHeight="1">
      <c r="BB277" s="16"/>
    </row>
    <row r="278" spans="54:54" ht="16.5" customHeight="1">
      <c r="BB278" s="16"/>
    </row>
    <row r="279" spans="54:54" ht="16.5" customHeight="1">
      <c r="BB279" s="16"/>
    </row>
    <row r="280" spans="54:54" ht="16.5" customHeight="1">
      <c r="BB280" s="16"/>
    </row>
    <row r="281" spans="54:54" ht="16.5" customHeight="1">
      <c r="BB281" s="16"/>
    </row>
    <row r="282" spans="54:54" ht="16.5" customHeight="1">
      <c r="BB282" s="16"/>
    </row>
    <row r="283" spans="54:54" ht="16.5" customHeight="1">
      <c r="BB283" s="16"/>
    </row>
    <row r="284" spans="54:54" ht="16.5" customHeight="1">
      <c r="BB284" s="16"/>
    </row>
    <row r="285" spans="54:54" ht="16.5" customHeight="1">
      <c r="BB285" s="16"/>
    </row>
    <row r="286" spans="54:54" ht="16.5" customHeight="1">
      <c r="BB286" s="16"/>
    </row>
    <row r="287" spans="54:54" ht="16.5" customHeight="1">
      <c r="BB287" s="16"/>
    </row>
    <row r="288" spans="54:54" ht="16.5" customHeight="1">
      <c r="BB288" s="16"/>
    </row>
    <row r="289" spans="54:54" ht="16.5" customHeight="1">
      <c r="BB289" s="16"/>
    </row>
    <row r="290" spans="54:54" ht="16.5" customHeight="1">
      <c r="BB290" s="16"/>
    </row>
    <row r="291" spans="54:54" ht="16.5" customHeight="1">
      <c r="BB291" s="16"/>
    </row>
    <row r="292" spans="54:54" ht="16.5" customHeight="1">
      <c r="BB292" s="16"/>
    </row>
    <row r="293" spans="54:54" ht="16.5" customHeight="1">
      <c r="BB293" s="16"/>
    </row>
    <row r="294" spans="54:54" ht="16.5" customHeight="1">
      <c r="BB294" s="16"/>
    </row>
    <row r="295" spans="54:54" ht="16.5" customHeight="1">
      <c r="BB295" s="16"/>
    </row>
    <row r="296" spans="54:54" ht="16.5" customHeight="1">
      <c r="BB296" s="16"/>
    </row>
    <row r="297" spans="54:54" ht="16.5" customHeight="1">
      <c r="BB297" s="16"/>
    </row>
    <row r="298" spans="54:54" ht="16.5" customHeight="1">
      <c r="BB298" s="16"/>
    </row>
    <row r="299" spans="54:54" ht="16.5" customHeight="1">
      <c r="BB299" s="16"/>
    </row>
    <row r="300" spans="54:54" ht="16.5" customHeight="1">
      <c r="BB300" s="16"/>
    </row>
    <row r="301" spans="54:54" ht="16.5" customHeight="1">
      <c r="BB301" s="16"/>
    </row>
    <row r="302" spans="54:54" ht="16.5" customHeight="1">
      <c r="BB302" s="16"/>
    </row>
    <row r="303" spans="54:54" ht="16.5" customHeight="1">
      <c r="BB303" s="16"/>
    </row>
    <row r="304" spans="54:54" ht="16.5" customHeight="1">
      <c r="BB304" s="16"/>
    </row>
    <row r="305" spans="54:54" ht="16.5" customHeight="1">
      <c r="BB305" s="16"/>
    </row>
    <row r="306" spans="54:54" ht="16.5" customHeight="1">
      <c r="BB306" s="16"/>
    </row>
    <row r="307" spans="54:54" ht="16.5" customHeight="1">
      <c r="BB307" s="16"/>
    </row>
    <row r="308" spans="54:54" ht="16.5" customHeight="1">
      <c r="BB308" s="16"/>
    </row>
    <row r="309" spans="54:54" ht="16.5" customHeight="1">
      <c r="BB309" s="16"/>
    </row>
    <row r="310" spans="54:54" ht="16.5" customHeight="1">
      <c r="BB310" s="16"/>
    </row>
    <row r="311" spans="54:54" ht="16.5" customHeight="1">
      <c r="BB311" s="16"/>
    </row>
    <row r="312" spans="54:54" ht="16.5" customHeight="1">
      <c r="BB312" s="16"/>
    </row>
    <row r="313" spans="54:54" ht="16.5" customHeight="1">
      <c r="BB313" s="16"/>
    </row>
    <row r="314" spans="54:54" ht="16.5" customHeight="1">
      <c r="BB314" s="16"/>
    </row>
    <row r="315" spans="54:54" ht="16.5" customHeight="1">
      <c r="BB315" s="16"/>
    </row>
    <row r="316" spans="54:54" ht="16.5" customHeight="1">
      <c r="BB316" s="16"/>
    </row>
    <row r="317" spans="54:54" ht="16.5" customHeight="1">
      <c r="BB317" s="16"/>
    </row>
    <row r="318" spans="54:54" ht="16.5" customHeight="1">
      <c r="BB318" s="16"/>
    </row>
    <row r="319" spans="54:54" ht="16.5" customHeight="1">
      <c r="BB319" s="16"/>
    </row>
    <row r="320" spans="54:54" ht="16.5" customHeight="1">
      <c r="BB320" s="16"/>
    </row>
    <row r="321" spans="54:54" ht="16.5" customHeight="1">
      <c r="BB321" s="16"/>
    </row>
    <row r="322" spans="54:54" ht="16.5" customHeight="1">
      <c r="BB322" s="16"/>
    </row>
    <row r="323" spans="54:54" ht="16.5" customHeight="1">
      <c r="BB323" s="16"/>
    </row>
    <row r="324" spans="54:54" ht="16.5" customHeight="1">
      <c r="BB324" s="16"/>
    </row>
    <row r="325" spans="54:54" ht="16.5" customHeight="1">
      <c r="BB325" s="16"/>
    </row>
    <row r="326" spans="54:54" ht="16.5" customHeight="1">
      <c r="BB326" s="16"/>
    </row>
    <row r="327" spans="54:54" ht="16.5" customHeight="1">
      <c r="BB327" s="16"/>
    </row>
    <row r="328" spans="54:54" ht="16.5" customHeight="1">
      <c r="BB328" s="16"/>
    </row>
    <row r="329" spans="54:54" ht="16.5" customHeight="1">
      <c r="BB329" s="16"/>
    </row>
    <row r="330" spans="54:54" ht="16.5" customHeight="1">
      <c r="BB330" s="16"/>
    </row>
    <row r="331" spans="54:54" ht="16.5" customHeight="1">
      <c r="BB331" s="16"/>
    </row>
    <row r="332" spans="54:54" ht="16.5" customHeight="1">
      <c r="BB332" s="16"/>
    </row>
    <row r="333" spans="54:54" ht="16.5" customHeight="1">
      <c r="BB333" s="16"/>
    </row>
    <row r="334" spans="54:54" ht="16.5" customHeight="1">
      <c r="BB334" s="16"/>
    </row>
    <row r="335" spans="54:54" ht="16.5" customHeight="1">
      <c r="BB335" s="16"/>
    </row>
    <row r="336" spans="54:54" ht="16.5" customHeight="1">
      <c r="BB336" s="16"/>
    </row>
    <row r="337" spans="54:54" ht="16.5" customHeight="1">
      <c r="BB337" s="16"/>
    </row>
    <row r="338" spans="54:54" ht="16.5" customHeight="1">
      <c r="BB338" s="16"/>
    </row>
    <row r="339" spans="54:54" ht="16.5" customHeight="1">
      <c r="BB339" s="16"/>
    </row>
    <row r="340" spans="54:54" ht="16.5" customHeight="1">
      <c r="BB340" s="16"/>
    </row>
    <row r="341" spans="54:54" ht="16.5" customHeight="1">
      <c r="BB341" s="16"/>
    </row>
    <row r="342" spans="54:54" ht="16.5" customHeight="1">
      <c r="BB342" s="16"/>
    </row>
    <row r="343" spans="54:54" ht="16.5" customHeight="1">
      <c r="BB343" s="16"/>
    </row>
    <row r="344" spans="54:54" ht="16.5" customHeight="1">
      <c r="BB344" s="16"/>
    </row>
    <row r="345" spans="54:54" ht="16.5" customHeight="1">
      <c r="BB345" s="16"/>
    </row>
    <row r="346" spans="54:54" ht="16.5" customHeight="1">
      <c r="BB346" s="16"/>
    </row>
    <row r="347" spans="54:54" ht="16.5" customHeight="1">
      <c r="BB347" s="16"/>
    </row>
    <row r="348" spans="54:54" ht="16.5" customHeight="1">
      <c r="BB348" s="16"/>
    </row>
    <row r="349" spans="54:54" ht="16.5" customHeight="1">
      <c r="BB349" s="16"/>
    </row>
    <row r="350" spans="54:54" ht="16.5" customHeight="1">
      <c r="BB350" s="16"/>
    </row>
    <row r="351" spans="54:54" ht="16.5" customHeight="1">
      <c r="BB351" s="16"/>
    </row>
    <row r="352" spans="54:54" ht="16.5" customHeight="1">
      <c r="BB352" s="16"/>
    </row>
    <row r="353" spans="54:54" ht="16.5" customHeight="1">
      <c r="BB353" s="16"/>
    </row>
    <row r="354" spans="54:54" ht="16.5" customHeight="1">
      <c r="BB354" s="16"/>
    </row>
    <row r="355" spans="54:54" ht="16.5" customHeight="1">
      <c r="BB355" s="16"/>
    </row>
    <row r="356" spans="54:54" ht="16.5" customHeight="1">
      <c r="BB356" s="16"/>
    </row>
    <row r="357" spans="54:54" ht="16.5" customHeight="1">
      <c r="BB357" s="16"/>
    </row>
    <row r="358" spans="54:54" ht="16.5" customHeight="1">
      <c r="BB358" s="16"/>
    </row>
    <row r="359" spans="54:54" ht="16.5" customHeight="1">
      <c r="BB359" s="16"/>
    </row>
    <row r="360" spans="54:54" ht="16.5" customHeight="1">
      <c r="BB360" s="16"/>
    </row>
    <row r="361" spans="54:54" ht="16.5" customHeight="1">
      <c r="BB361" s="16"/>
    </row>
    <row r="362" spans="54:54" ht="16.5" customHeight="1">
      <c r="BB362" s="16"/>
    </row>
    <row r="363" spans="54:54" ht="16.5" customHeight="1">
      <c r="BB363" s="16"/>
    </row>
    <row r="364" spans="54:54" ht="16.5" customHeight="1">
      <c r="BB364" s="16"/>
    </row>
    <row r="365" spans="54:54" ht="16.5" customHeight="1">
      <c r="BB365" s="16"/>
    </row>
    <row r="366" spans="54:54" ht="16.5" customHeight="1">
      <c r="BB366" s="16"/>
    </row>
    <row r="367" spans="54:54" ht="16.5" customHeight="1">
      <c r="BB367" s="16"/>
    </row>
    <row r="368" spans="54:54" ht="16.5" customHeight="1">
      <c r="BB368" s="16"/>
    </row>
    <row r="369" spans="54:54" ht="16.5" customHeight="1">
      <c r="BB369" s="16"/>
    </row>
    <row r="370" spans="54:54" ht="16.5" customHeight="1">
      <c r="BB370" s="16"/>
    </row>
    <row r="371" spans="54:54" ht="16.5" customHeight="1">
      <c r="BB371" s="16"/>
    </row>
    <row r="372" spans="54:54" ht="16.5" customHeight="1">
      <c r="BB372" s="16"/>
    </row>
    <row r="373" spans="54:54" ht="16.5" customHeight="1">
      <c r="BB373" s="16"/>
    </row>
    <row r="374" spans="54:54" ht="16.5" customHeight="1">
      <c r="BB374" s="16"/>
    </row>
    <row r="375" spans="54:54" ht="16.5" customHeight="1">
      <c r="BB375" s="16"/>
    </row>
    <row r="376" spans="54:54" ht="16.5" customHeight="1">
      <c r="BB376" s="16"/>
    </row>
    <row r="377" spans="54:54" ht="16.5" customHeight="1">
      <c r="BB377" s="16"/>
    </row>
    <row r="378" spans="54:54" ht="16.5" customHeight="1">
      <c r="BB378" s="16"/>
    </row>
    <row r="379" spans="54:54" ht="16.5" customHeight="1">
      <c r="BB379" s="16"/>
    </row>
    <row r="380" spans="54:54" ht="16.5" customHeight="1">
      <c r="BB380" s="16"/>
    </row>
    <row r="381" spans="54:54" ht="16.5" customHeight="1">
      <c r="BB381" s="16"/>
    </row>
    <row r="382" spans="54:54" ht="16.5" customHeight="1">
      <c r="BB382" s="16"/>
    </row>
    <row r="383" spans="54:54" ht="16.5" customHeight="1">
      <c r="BB383" s="16"/>
    </row>
    <row r="384" spans="54:54" ht="16.5" customHeight="1">
      <c r="BB384" s="16"/>
    </row>
    <row r="385" spans="54:54" ht="16.5" customHeight="1">
      <c r="BB385" s="16"/>
    </row>
    <row r="386" spans="54:54" ht="16.5" customHeight="1">
      <c r="BB386" s="16"/>
    </row>
    <row r="387" spans="54:54" ht="16.5" customHeight="1">
      <c r="BB387" s="16"/>
    </row>
    <row r="388" spans="54:54" ht="16.5" customHeight="1">
      <c r="BB388" s="16"/>
    </row>
    <row r="389" spans="54:54" ht="16.5" customHeight="1">
      <c r="BB389" s="16"/>
    </row>
    <row r="390" spans="54:54" ht="16.5" customHeight="1">
      <c r="BB390" s="16"/>
    </row>
    <row r="391" spans="54:54" ht="16.5" customHeight="1">
      <c r="BB391" s="16"/>
    </row>
    <row r="392" spans="54:54" ht="16.5" customHeight="1">
      <c r="BB392" s="16"/>
    </row>
    <row r="393" spans="54:54" ht="16.5" customHeight="1">
      <c r="BB393" s="16"/>
    </row>
    <row r="394" spans="54:54" ht="16.5" customHeight="1">
      <c r="BB394" s="16"/>
    </row>
    <row r="395" spans="54:54" ht="16.5" customHeight="1">
      <c r="BB395" s="16"/>
    </row>
    <row r="396" spans="54:54" ht="16.5" customHeight="1">
      <c r="BB396" s="16"/>
    </row>
    <row r="397" spans="54:54" ht="16.5" customHeight="1">
      <c r="BB397" s="16"/>
    </row>
    <row r="398" spans="54:54" ht="16.5" customHeight="1">
      <c r="BB398" s="16"/>
    </row>
    <row r="399" spans="54:54" ht="16.5" customHeight="1">
      <c r="BB399" s="16"/>
    </row>
    <row r="400" spans="54:54" ht="16.5" customHeight="1">
      <c r="BB400" s="16"/>
    </row>
    <row r="401" spans="54:54" ht="16.5" customHeight="1">
      <c r="BB401" s="16"/>
    </row>
    <row r="402" spans="54:54" ht="16.5" customHeight="1">
      <c r="BB402" s="16"/>
    </row>
    <row r="403" spans="54:54" ht="16.5" customHeight="1">
      <c r="BB403" s="16"/>
    </row>
    <row r="404" spans="54:54" ht="16.5" customHeight="1">
      <c r="BB404" s="16"/>
    </row>
    <row r="405" spans="54:54" ht="16.5" customHeight="1">
      <c r="BB405" s="16"/>
    </row>
    <row r="406" spans="54:54" ht="16.5" customHeight="1">
      <c r="BB406" s="16"/>
    </row>
    <row r="407" spans="54:54" ht="16.5" customHeight="1">
      <c r="BB407" s="16"/>
    </row>
    <row r="408" spans="54:54" ht="16.5" customHeight="1">
      <c r="BB408" s="16"/>
    </row>
    <row r="409" spans="54:54" ht="16.5" customHeight="1">
      <c r="BB409" s="16"/>
    </row>
    <row r="410" spans="54:54" ht="16.5" customHeight="1">
      <c r="BB410" s="16"/>
    </row>
    <row r="411" spans="54:54" ht="16.5" customHeight="1">
      <c r="BB411" s="16"/>
    </row>
    <row r="412" spans="54:54" ht="16.5" customHeight="1">
      <c r="BB412" s="16"/>
    </row>
    <row r="413" spans="54:54" ht="16.5" customHeight="1">
      <c r="BB413" s="16"/>
    </row>
    <row r="414" spans="54:54" ht="16.5" customHeight="1">
      <c r="BB414" s="16"/>
    </row>
    <row r="415" spans="54:54" ht="16.5" customHeight="1">
      <c r="BB415" s="16"/>
    </row>
    <row r="416" spans="54:54" ht="16.5" customHeight="1">
      <c r="BB416" s="16"/>
    </row>
    <row r="417" spans="54:54" ht="16.5" customHeight="1">
      <c r="BB417" s="16"/>
    </row>
    <row r="418" spans="54:54" ht="16.5" customHeight="1">
      <c r="BB418" s="16"/>
    </row>
    <row r="419" spans="54:54" ht="16.5" customHeight="1">
      <c r="BB419" s="16"/>
    </row>
    <row r="420" spans="54:54" ht="16.5" customHeight="1">
      <c r="BB420" s="16"/>
    </row>
    <row r="421" spans="54:54" ht="16.5" customHeight="1">
      <c r="BB421" s="16"/>
    </row>
    <row r="422" spans="54:54" ht="16.5" customHeight="1">
      <c r="BB422" s="16"/>
    </row>
    <row r="423" spans="54:54" ht="16.5" customHeight="1">
      <c r="BB423" s="16"/>
    </row>
    <row r="424" spans="54:54" ht="16.5" customHeight="1">
      <c r="BB424" s="16"/>
    </row>
    <row r="425" spans="54:54" ht="16.5" customHeight="1">
      <c r="BB425" s="16"/>
    </row>
    <row r="426" spans="54:54" ht="16.5" customHeight="1">
      <c r="BB426" s="16"/>
    </row>
    <row r="427" spans="54:54" ht="16.5" customHeight="1">
      <c r="BB427" s="16"/>
    </row>
    <row r="428" spans="54:54" ht="16.5" customHeight="1">
      <c r="BB428" s="16"/>
    </row>
    <row r="429" spans="54:54" ht="16.5" customHeight="1">
      <c r="BB429" s="16"/>
    </row>
    <row r="430" spans="54:54" ht="16.5" customHeight="1">
      <c r="BB430" s="16"/>
    </row>
    <row r="431" spans="54:54" ht="16.5" customHeight="1">
      <c r="BB431" s="16"/>
    </row>
    <row r="432" spans="54:54" ht="16.5" customHeight="1">
      <c r="BB432" s="16"/>
    </row>
    <row r="433" spans="54:54" ht="16.5" customHeight="1">
      <c r="BB433" s="16"/>
    </row>
    <row r="434" spans="54:54" ht="16.5" customHeight="1">
      <c r="BB434" s="16"/>
    </row>
    <row r="435" spans="54:54" ht="16.5" customHeight="1">
      <c r="BB435" s="16"/>
    </row>
    <row r="436" spans="54:54" ht="16.5" customHeight="1">
      <c r="BB436" s="16"/>
    </row>
    <row r="437" spans="54:54" ht="16.5" customHeight="1">
      <c r="BB437" s="16"/>
    </row>
    <row r="438" spans="54:54" ht="16.5" customHeight="1">
      <c r="BB438" s="16"/>
    </row>
    <row r="439" spans="54:54" ht="16.5" customHeight="1">
      <c r="BB439" s="16"/>
    </row>
    <row r="440" spans="54:54" ht="16.5" customHeight="1">
      <c r="BB440" s="16"/>
    </row>
    <row r="441" spans="54:54" ht="16.5" customHeight="1">
      <c r="BB441" s="16"/>
    </row>
    <row r="442" spans="54:54" ht="16.5" customHeight="1">
      <c r="BB442" s="16"/>
    </row>
    <row r="443" spans="54:54" ht="16.5" customHeight="1">
      <c r="BB443" s="16"/>
    </row>
    <row r="444" spans="54:54" ht="16.5" customHeight="1">
      <c r="BB444" s="16"/>
    </row>
    <row r="445" spans="54:54" ht="16.5" customHeight="1">
      <c r="BB445" s="16"/>
    </row>
    <row r="446" spans="54:54" ht="16.5" customHeight="1">
      <c r="BB446" s="16"/>
    </row>
    <row r="447" spans="54:54" ht="16.5" customHeight="1">
      <c r="BB447" s="16"/>
    </row>
    <row r="448" spans="54:54" ht="16.5" customHeight="1">
      <c r="BB448" s="16"/>
    </row>
    <row r="449" spans="54:54" ht="16.5" customHeight="1">
      <c r="BB449" s="16"/>
    </row>
    <row r="450" spans="54:54" ht="16.5" customHeight="1">
      <c r="BB450" s="16"/>
    </row>
    <row r="451" spans="54:54" ht="16.5" customHeight="1">
      <c r="BB451" s="16"/>
    </row>
    <row r="452" spans="54:54" ht="16.5" customHeight="1">
      <c r="BB452" s="16"/>
    </row>
    <row r="453" spans="54:54" ht="16.5" customHeight="1">
      <c r="BB453" s="16"/>
    </row>
    <row r="454" spans="54:54" ht="16.5" customHeight="1">
      <c r="BB454" s="16"/>
    </row>
    <row r="455" spans="54:54" ht="16.5" customHeight="1">
      <c r="BB455" s="16"/>
    </row>
    <row r="456" spans="54:54" ht="16.5" customHeight="1">
      <c r="BB456" s="16"/>
    </row>
    <row r="457" spans="54:54" ht="16.5" customHeight="1">
      <c r="BB457" s="16"/>
    </row>
    <row r="458" spans="54:54" ht="16.5" customHeight="1">
      <c r="BB458" s="16"/>
    </row>
    <row r="459" spans="54:54" ht="16.5" customHeight="1">
      <c r="BB459" s="16"/>
    </row>
    <row r="460" spans="54:54" ht="16.5" customHeight="1">
      <c r="BB460" s="16"/>
    </row>
    <row r="461" spans="54:54" ht="16.5" customHeight="1">
      <c r="BB461" s="16"/>
    </row>
    <row r="462" spans="54:54" ht="16.5" customHeight="1">
      <c r="BB462" s="16"/>
    </row>
    <row r="463" spans="54:54" ht="16.5" customHeight="1">
      <c r="BB463" s="16"/>
    </row>
    <row r="464" spans="54:54" ht="16.5" customHeight="1">
      <c r="BB464" s="16"/>
    </row>
    <row r="465" spans="54:54" ht="16.5" customHeight="1">
      <c r="BB465" s="16"/>
    </row>
    <row r="466" spans="54:54" ht="16.5" customHeight="1">
      <c r="BB466" s="16"/>
    </row>
    <row r="467" spans="54:54" ht="16.5" customHeight="1">
      <c r="BB467" s="16"/>
    </row>
    <row r="468" spans="54:54" ht="16.5" customHeight="1">
      <c r="BB468" s="16"/>
    </row>
    <row r="469" spans="54:54" ht="16.5" customHeight="1">
      <c r="BB469" s="16"/>
    </row>
    <row r="470" spans="54:54" ht="16.5" customHeight="1">
      <c r="BB470" s="16"/>
    </row>
    <row r="471" spans="54:54" ht="16.5" customHeight="1">
      <c r="BB471" s="16"/>
    </row>
    <row r="472" spans="54:54" ht="16.5" customHeight="1">
      <c r="BB472" s="16"/>
    </row>
    <row r="473" spans="54:54" ht="16.5" customHeight="1">
      <c r="BB473" s="16"/>
    </row>
    <row r="474" spans="54:54" ht="16.5" customHeight="1">
      <c r="BB474" s="16"/>
    </row>
    <row r="475" spans="54:54" ht="16.5" customHeight="1">
      <c r="BB475" s="16"/>
    </row>
    <row r="476" spans="54:54" ht="16.5" customHeight="1">
      <c r="BB476" s="16"/>
    </row>
    <row r="477" spans="54:54" ht="16.5" customHeight="1">
      <c r="BB477" s="16"/>
    </row>
    <row r="478" spans="54:54" ht="16.5" customHeight="1">
      <c r="BB478" s="16"/>
    </row>
    <row r="479" spans="54:54" ht="16.5" customHeight="1">
      <c r="BB479" s="16"/>
    </row>
    <row r="480" spans="54:54" ht="16.5" customHeight="1">
      <c r="BB480" s="16"/>
    </row>
    <row r="481" spans="54:54" ht="16.5" customHeight="1">
      <c r="BB481" s="16"/>
    </row>
    <row r="482" spans="54:54" ht="16.5" customHeight="1">
      <c r="BB482" s="16"/>
    </row>
    <row r="483" spans="54:54" ht="16.5" customHeight="1">
      <c r="BB483" s="16"/>
    </row>
    <row r="484" spans="54:54" ht="16.5" customHeight="1">
      <c r="BB484" s="16"/>
    </row>
    <row r="485" spans="54:54" ht="16.5" customHeight="1">
      <c r="BB485" s="16"/>
    </row>
    <row r="486" spans="54:54" ht="16.5" customHeight="1">
      <c r="BB486" s="16"/>
    </row>
    <row r="487" spans="54:54" ht="16.5" customHeight="1">
      <c r="BB487" s="16"/>
    </row>
    <row r="488" spans="54:54" ht="16.5" customHeight="1">
      <c r="BB488" s="16"/>
    </row>
    <row r="489" spans="54:54" ht="16.5" customHeight="1">
      <c r="BB489" s="16"/>
    </row>
    <row r="490" spans="54:54" ht="16.5" customHeight="1">
      <c r="BB490" s="16"/>
    </row>
    <row r="491" spans="54:54" ht="16.5" customHeight="1">
      <c r="BB491" s="16"/>
    </row>
    <row r="492" spans="54:54" ht="16.5" customHeight="1">
      <c r="BB492" s="16"/>
    </row>
    <row r="493" spans="54:54" ht="16.5" customHeight="1">
      <c r="BB493" s="16"/>
    </row>
    <row r="494" spans="54:54" ht="16.5" customHeight="1">
      <c r="BB494" s="16"/>
    </row>
    <row r="495" spans="54:54" ht="16.5" customHeight="1">
      <c r="BB495" s="16"/>
    </row>
    <row r="496" spans="54:54" ht="16.5" customHeight="1">
      <c r="BB496" s="16"/>
    </row>
    <row r="497" spans="54:54" ht="16.5" customHeight="1">
      <c r="BB497" s="16"/>
    </row>
    <row r="498" spans="54:54" ht="16.5" customHeight="1">
      <c r="BB498" s="16"/>
    </row>
    <row r="499" spans="54:54" ht="16.5" customHeight="1">
      <c r="BB499" s="16"/>
    </row>
    <row r="500" spans="54:54" ht="16.5" customHeight="1">
      <c r="BB500" s="16"/>
    </row>
    <row r="501" spans="54:54" ht="16.5" customHeight="1">
      <c r="BB501" s="16"/>
    </row>
    <row r="502" spans="54:54" ht="16.5" customHeight="1">
      <c r="BB502" s="16"/>
    </row>
    <row r="503" spans="54:54" ht="16.5" customHeight="1">
      <c r="BB503" s="16"/>
    </row>
    <row r="504" spans="54:54" ht="16.5" customHeight="1">
      <c r="BB504" s="16"/>
    </row>
    <row r="505" spans="54:54" ht="16.5" customHeight="1">
      <c r="BB505" s="16"/>
    </row>
    <row r="506" spans="54:54" ht="16.5" customHeight="1">
      <c r="BB506" s="16"/>
    </row>
    <row r="507" spans="54:54" ht="16.5" customHeight="1">
      <c r="BB507" s="16"/>
    </row>
    <row r="508" spans="54:54" ht="16.5" customHeight="1">
      <c r="BB508" s="16"/>
    </row>
    <row r="509" spans="54:54" ht="16.5" customHeight="1">
      <c r="BB509" s="16"/>
    </row>
    <row r="510" spans="54:54" ht="16.5" customHeight="1">
      <c r="BB510" s="16"/>
    </row>
    <row r="511" spans="54:54" ht="16.5" customHeight="1">
      <c r="BB511" s="16"/>
    </row>
    <row r="512" spans="54:54" ht="16.5" customHeight="1">
      <c r="BB512" s="16"/>
    </row>
    <row r="513" spans="54:54" ht="16.5" customHeight="1">
      <c r="BB513" s="16"/>
    </row>
    <row r="514" spans="54:54" ht="16.5" customHeight="1">
      <c r="BB514" s="16"/>
    </row>
    <row r="515" spans="54:54" ht="16.5" customHeight="1">
      <c r="BB515" s="16"/>
    </row>
    <row r="516" spans="54:54" ht="16.5" customHeight="1">
      <c r="BB516" s="16"/>
    </row>
    <row r="517" spans="54:54" ht="16.5" customHeight="1">
      <c r="BB517" s="16"/>
    </row>
    <row r="518" spans="54:54" ht="16.5" customHeight="1">
      <c r="BB518" s="16"/>
    </row>
    <row r="519" spans="54:54" ht="16.5" customHeight="1">
      <c r="BB519" s="16"/>
    </row>
    <row r="520" spans="54:54" ht="16.5" customHeight="1">
      <c r="BB520" s="16"/>
    </row>
    <row r="521" spans="54:54" ht="16.5" customHeight="1">
      <c r="BB521" s="16"/>
    </row>
    <row r="522" spans="54:54" ht="16.5" customHeight="1">
      <c r="BB522" s="16"/>
    </row>
    <row r="523" spans="54:54" ht="16.5" customHeight="1">
      <c r="BB523" s="16"/>
    </row>
    <row r="524" spans="54:54" ht="16.5" customHeight="1">
      <c r="BB524" s="16"/>
    </row>
    <row r="525" spans="54:54" ht="16.5" customHeight="1">
      <c r="BB525" s="16"/>
    </row>
    <row r="526" spans="54:54" ht="16.5" customHeight="1">
      <c r="BB526" s="16"/>
    </row>
    <row r="527" spans="54:54" ht="16.5" customHeight="1">
      <c r="BB527" s="16"/>
    </row>
    <row r="528" spans="54:54" ht="16.5" customHeight="1">
      <c r="BB528" s="16"/>
    </row>
    <row r="529" spans="54:54" ht="16.5" customHeight="1">
      <c r="BB529" s="16"/>
    </row>
    <row r="530" spans="54:54" ht="16.5" customHeight="1">
      <c r="BB530" s="16"/>
    </row>
    <row r="531" spans="54:54" ht="16.5" customHeight="1">
      <c r="BB531" s="16"/>
    </row>
    <row r="532" spans="54:54" ht="16.5" customHeight="1">
      <c r="BB532" s="16"/>
    </row>
    <row r="533" spans="54:54" ht="16.5" customHeight="1">
      <c r="BB533" s="16"/>
    </row>
    <row r="534" spans="54:54" ht="16.5" customHeight="1">
      <c r="BB534" s="16"/>
    </row>
    <row r="535" spans="54:54" ht="16.5" customHeight="1">
      <c r="BB535" s="16"/>
    </row>
    <row r="536" spans="54:54" ht="16.5" customHeight="1">
      <c r="BB536" s="16"/>
    </row>
    <row r="537" spans="54:54" ht="16.5" customHeight="1">
      <c r="BB537" s="16"/>
    </row>
    <row r="538" spans="54:54" ht="16.5" customHeight="1">
      <c r="BB538" s="16"/>
    </row>
    <row r="539" spans="54:54" ht="16.5" customHeight="1">
      <c r="BB539" s="16"/>
    </row>
    <row r="540" spans="54:54" ht="16.5" customHeight="1">
      <c r="BB540" s="16"/>
    </row>
    <row r="541" spans="54:54" ht="16.5" customHeight="1">
      <c r="BB541" s="16"/>
    </row>
    <row r="542" spans="54:54" ht="16.5" customHeight="1">
      <c r="BB542" s="16"/>
    </row>
    <row r="543" spans="54:54" ht="16.5" customHeight="1">
      <c r="BB543" s="16"/>
    </row>
    <row r="544" spans="54:54" ht="16.5" customHeight="1">
      <c r="BB544" s="16"/>
    </row>
    <row r="545" spans="54:54" ht="16.5" customHeight="1">
      <c r="BB545" s="16"/>
    </row>
    <row r="546" spans="54:54" ht="16.5" customHeight="1">
      <c r="BB546" s="16"/>
    </row>
    <row r="547" spans="54:54" ht="16.5" customHeight="1">
      <c r="BB547" s="16"/>
    </row>
    <row r="548" spans="54:54" ht="16.5" customHeight="1">
      <c r="BB548" s="16"/>
    </row>
    <row r="549" spans="54:54" ht="16.5" customHeight="1">
      <c r="BB549" s="16"/>
    </row>
    <row r="550" spans="54:54" ht="16.5" customHeight="1">
      <c r="BB550" s="16"/>
    </row>
    <row r="551" spans="54:54" ht="16.5" customHeight="1">
      <c r="BB551" s="16"/>
    </row>
    <row r="552" spans="54:54" ht="16.5" customHeight="1">
      <c r="BB552" s="16"/>
    </row>
    <row r="553" spans="54:54" ht="16.5" customHeight="1">
      <c r="BB553" s="16"/>
    </row>
    <row r="554" spans="54:54" ht="16.5" customHeight="1">
      <c r="BB554" s="16"/>
    </row>
    <row r="555" spans="54:54" ht="16.5" customHeight="1">
      <c r="BB555" s="16"/>
    </row>
    <row r="556" spans="54:54" ht="16.5" customHeight="1">
      <c r="BB556" s="16"/>
    </row>
    <row r="557" spans="54:54" ht="16.5" customHeight="1">
      <c r="BB557" s="16"/>
    </row>
    <row r="558" spans="54:54" ht="16.5" customHeight="1">
      <c r="BB558" s="16"/>
    </row>
    <row r="559" spans="54:54" ht="16.5" customHeight="1">
      <c r="BB559" s="16"/>
    </row>
    <row r="560" spans="54:54" ht="16.5" customHeight="1">
      <c r="BB560" s="16"/>
    </row>
    <row r="561" spans="54:54" ht="16.5" customHeight="1">
      <c r="BB561" s="16"/>
    </row>
    <row r="562" spans="54:54" ht="16.5" customHeight="1">
      <c r="BB562" s="16"/>
    </row>
    <row r="563" spans="54:54" ht="16.5" customHeight="1">
      <c r="BB563" s="16"/>
    </row>
    <row r="564" spans="54:54" ht="16.5" customHeight="1">
      <c r="BB564" s="16"/>
    </row>
    <row r="565" spans="54:54" ht="16.5" customHeight="1">
      <c r="BB565" s="16"/>
    </row>
    <row r="566" spans="54:54" ht="16.5" customHeight="1">
      <c r="BB566" s="16"/>
    </row>
    <row r="567" spans="54:54" ht="16.5" customHeight="1">
      <c r="BB567" s="16"/>
    </row>
    <row r="568" spans="54:54" ht="16.5" customHeight="1">
      <c r="BB568" s="16"/>
    </row>
    <row r="569" spans="54:54" ht="16.5" customHeight="1">
      <c r="BB569" s="16"/>
    </row>
    <row r="570" spans="54:54" ht="16.5" customHeight="1">
      <c r="BB570" s="16"/>
    </row>
    <row r="571" spans="54:54" ht="16.5" customHeight="1">
      <c r="BB571" s="16"/>
    </row>
    <row r="572" spans="54:54" ht="16.5" customHeight="1">
      <c r="BB572" s="16"/>
    </row>
    <row r="573" spans="54:54" ht="16.5" customHeight="1">
      <c r="BB573" s="16"/>
    </row>
    <row r="574" spans="54:54" ht="16.5" customHeight="1">
      <c r="BB574" s="16"/>
    </row>
    <row r="575" spans="54:54" ht="16.5" customHeight="1">
      <c r="BB575" s="16"/>
    </row>
    <row r="576" spans="54:54" ht="16.5" customHeight="1">
      <c r="BB576" s="16"/>
    </row>
    <row r="577" spans="54:54" ht="16.5" customHeight="1">
      <c r="BB577" s="16"/>
    </row>
    <row r="578" spans="54:54" ht="16.5" customHeight="1">
      <c r="BB578" s="16"/>
    </row>
    <row r="579" spans="54:54" ht="16.5" customHeight="1">
      <c r="BB579" s="16"/>
    </row>
    <row r="580" spans="54:54" ht="16.5" customHeight="1">
      <c r="BB580" s="16"/>
    </row>
    <row r="581" spans="54:54" ht="16.5" customHeight="1">
      <c r="BB581" s="16"/>
    </row>
    <row r="582" spans="54:54" ht="16.5" customHeight="1">
      <c r="BB582" s="16"/>
    </row>
    <row r="583" spans="54:54" ht="16.5" customHeight="1">
      <c r="BB583" s="16"/>
    </row>
    <row r="584" spans="54:54" ht="16.5" customHeight="1">
      <c r="BB584" s="16"/>
    </row>
    <row r="585" spans="54:54" ht="16.5" customHeight="1">
      <c r="BB585" s="16"/>
    </row>
    <row r="586" spans="54:54" ht="16.5" customHeight="1">
      <c r="BB586" s="16"/>
    </row>
    <row r="587" spans="54:54" ht="16.5" customHeight="1">
      <c r="BB587" s="16"/>
    </row>
    <row r="588" spans="54:54" ht="16.5" customHeight="1">
      <c r="BB588" s="16"/>
    </row>
    <row r="589" spans="54:54" ht="16.5" customHeight="1">
      <c r="BB589" s="16"/>
    </row>
    <row r="590" spans="54:54" ht="16.5" customHeight="1">
      <c r="BB590" s="16"/>
    </row>
    <row r="591" spans="54:54" ht="16.5" customHeight="1">
      <c r="BB591" s="16"/>
    </row>
    <row r="592" spans="54:54" ht="16.5" customHeight="1">
      <c r="BB592" s="16"/>
    </row>
    <row r="593" spans="54:54" ht="16.5" customHeight="1">
      <c r="BB593" s="16"/>
    </row>
    <row r="594" spans="54:54" ht="16.5" customHeight="1">
      <c r="BB594" s="16"/>
    </row>
    <row r="595" spans="54:54" ht="16.5" customHeight="1">
      <c r="BB595" s="16"/>
    </row>
    <row r="596" spans="54:54" ht="16.5" customHeight="1">
      <c r="BB596" s="16"/>
    </row>
    <row r="597" spans="54:54" ht="16.5" customHeight="1">
      <c r="BB597" s="16"/>
    </row>
    <row r="598" spans="54:54" ht="16.5" customHeight="1">
      <c r="BB598" s="16"/>
    </row>
    <row r="599" spans="54:54" ht="16.5" customHeight="1">
      <c r="BB599" s="16"/>
    </row>
    <row r="600" spans="54:54" ht="16.5" customHeight="1">
      <c r="BB600" s="16"/>
    </row>
    <row r="601" spans="54:54" ht="16.5" customHeight="1">
      <c r="BB601" s="16"/>
    </row>
    <row r="602" spans="54:54" ht="16.5" customHeight="1">
      <c r="BB602" s="16"/>
    </row>
    <row r="603" spans="54:54" ht="16.5" customHeight="1">
      <c r="BB603" s="16"/>
    </row>
    <row r="604" spans="54:54" ht="16.5" customHeight="1">
      <c r="BB604" s="16"/>
    </row>
    <row r="605" spans="54:54" ht="16.5" customHeight="1">
      <c r="BB605" s="16"/>
    </row>
    <row r="606" spans="54:54" ht="16.5" customHeight="1">
      <c r="BB606" s="16"/>
    </row>
    <row r="607" spans="54:54" ht="16.5" customHeight="1">
      <c r="BB607" s="16"/>
    </row>
    <row r="608" spans="54:54" ht="16.5" customHeight="1">
      <c r="BB608" s="16"/>
    </row>
    <row r="609" spans="54:54" ht="16.5" customHeight="1">
      <c r="BB609" s="16"/>
    </row>
    <row r="610" spans="54:54" ht="16.5" customHeight="1">
      <c r="BB610" s="16"/>
    </row>
    <row r="611" spans="54:54" ht="16.5" customHeight="1">
      <c r="BB611" s="16"/>
    </row>
    <row r="612" spans="54:54" ht="16.5" customHeight="1">
      <c r="BB612" s="16"/>
    </row>
    <row r="613" spans="54:54" ht="16.5" customHeight="1">
      <c r="BB613" s="16"/>
    </row>
    <row r="614" spans="54:54" ht="16.5" customHeight="1">
      <c r="BB614" s="16"/>
    </row>
    <row r="615" spans="54:54" ht="16.5" customHeight="1">
      <c r="BB615" s="16"/>
    </row>
    <row r="616" spans="54:54" ht="16.5" customHeight="1">
      <c r="BB616" s="16"/>
    </row>
    <row r="617" spans="54:54" ht="16.5" customHeight="1">
      <c r="BB617" s="16"/>
    </row>
    <row r="618" spans="54:54" ht="16.5" customHeight="1">
      <c r="BB618" s="16"/>
    </row>
    <row r="619" spans="54:54" ht="16.5" customHeight="1">
      <c r="BB619" s="16"/>
    </row>
    <row r="620" spans="54:54" ht="16.5" customHeight="1">
      <c r="BB620" s="16"/>
    </row>
    <row r="621" spans="54:54" ht="16.5" customHeight="1">
      <c r="BB621" s="16"/>
    </row>
    <row r="622" spans="54:54" ht="16.5" customHeight="1">
      <c r="BB622" s="16"/>
    </row>
    <row r="623" spans="54:54" ht="16.5" customHeight="1">
      <c r="BB623" s="16"/>
    </row>
    <row r="624" spans="54:54" ht="16.5" customHeight="1">
      <c r="BB624" s="16"/>
    </row>
    <row r="625" spans="54:54" ht="16.5" customHeight="1">
      <c r="BB625" s="16"/>
    </row>
    <row r="626" spans="54:54" ht="16.5" customHeight="1">
      <c r="BB626" s="16"/>
    </row>
    <row r="627" spans="54:54" ht="16.5" customHeight="1">
      <c r="BB627" s="16"/>
    </row>
    <row r="628" spans="54:54" ht="16.5" customHeight="1">
      <c r="BB628" s="16"/>
    </row>
    <row r="629" spans="54:54" ht="16.5" customHeight="1">
      <c r="BB629" s="16"/>
    </row>
    <row r="630" spans="54:54" ht="16.5" customHeight="1">
      <c r="BB630" s="16"/>
    </row>
    <row r="631" spans="54:54" ht="16.5" customHeight="1">
      <c r="BB631" s="16"/>
    </row>
    <row r="632" spans="54:54" ht="16.5" customHeight="1">
      <c r="BB632" s="16"/>
    </row>
    <row r="633" spans="54:54" ht="16.5" customHeight="1">
      <c r="BB633" s="16"/>
    </row>
    <row r="634" spans="54:54" ht="16.5" customHeight="1">
      <c r="BB634" s="16"/>
    </row>
    <row r="635" spans="54:54" ht="16.5" customHeight="1">
      <c r="BB635" s="16"/>
    </row>
    <row r="636" spans="54:54" ht="16.5" customHeight="1">
      <c r="BB636" s="16"/>
    </row>
    <row r="637" spans="54:54" ht="16.5" customHeight="1">
      <c r="BB637" s="16"/>
    </row>
    <row r="638" spans="54:54" ht="16.5" customHeight="1">
      <c r="BB638" s="16"/>
    </row>
    <row r="639" spans="54:54" ht="16.5" customHeight="1">
      <c r="BB639" s="16"/>
    </row>
    <row r="640" spans="54:54" ht="16.5" customHeight="1">
      <c r="BB640" s="16"/>
    </row>
    <row r="641" spans="54:54" ht="16.5" customHeight="1">
      <c r="BB641" s="16"/>
    </row>
    <row r="642" spans="54:54" ht="16.5" customHeight="1">
      <c r="BB642" s="16"/>
    </row>
    <row r="643" spans="54:54" ht="16.5" customHeight="1">
      <c r="BB643" s="16"/>
    </row>
    <row r="644" spans="54:54" ht="16.5" customHeight="1">
      <c r="BB644" s="16"/>
    </row>
    <row r="645" spans="54:54" ht="16.5" customHeight="1">
      <c r="BB645" s="16"/>
    </row>
    <row r="646" spans="54:54" ht="16.5" customHeight="1">
      <c r="BB646" s="16"/>
    </row>
    <row r="647" spans="54:54" ht="16.5" customHeight="1">
      <c r="BB647" s="16"/>
    </row>
    <row r="648" spans="54:54" ht="16.5" customHeight="1">
      <c r="BB648" s="16"/>
    </row>
    <row r="649" spans="54:54" ht="16.5" customHeight="1">
      <c r="BB649" s="16"/>
    </row>
    <row r="650" spans="54:54" ht="16.5" customHeight="1">
      <c r="BB650" s="16"/>
    </row>
    <row r="651" spans="54:54" ht="16.5" customHeight="1">
      <c r="BB651" s="16"/>
    </row>
    <row r="652" spans="54:54" ht="16.5" customHeight="1">
      <c r="BB652" s="16"/>
    </row>
    <row r="653" spans="54:54" ht="16.5" customHeight="1">
      <c r="BB653" s="16"/>
    </row>
    <row r="654" spans="54:54" ht="16.5" customHeight="1">
      <c r="BB654" s="16"/>
    </row>
    <row r="655" spans="54:54" ht="16.5" customHeight="1">
      <c r="BB655" s="16"/>
    </row>
    <row r="656" spans="54:54" ht="16.5" customHeight="1">
      <c r="BB656" s="16"/>
    </row>
    <row r="657" spans="54:54" ht="16.5" customHeight="1">
      <c r="BB657" s="16"/>
    </row>
    <row r="658" spans="54:54" ht="16.5" customHeight="1">
      <c r="BB658" s="16"/>
    </row>
    <row r="659" spans="54:54" ht="16.5" customHeight="1">
      <c r="BB659" s="16"/>
    </row>
    <row r="660" spans="54:54" ht="16.5" customHeight="1">
      <c r="BB660" s="16"/>
    </row>
    <row r="661" spans="54:54" ht="16.5" customHeight="1">
      <c r="BB661" s="16"/>
    </row>
    <row r="662" spans="54:54" ht="16.5" customHeight="1">
      <c r="BB662" s="16"/>
    </row>
    <row r="663" spans="54:54" ht="16.5" customHeight="1">
      <c r="BB663" s="16"/>
    </row>
    <row r="664" spans="54:54" ht="16.5" customHeight="1">
      <c r="BB664" s="16"/>
    </row>
    <row r="665" spans="54:54" ht="16.5" customHeight="1">
      <c r="BB665" s="16"/>
    </row>
    <row r="666" spans="54:54" ht="16.5" customHeight="1">
      <c r="BB666" s="16"/>
    </row>
    <row r="667" spans="54:54" ht="16.5" customHeight="1">
      <c r="BB667" s="16"/>
    </row>
    <row r="668" spans="54:54" ht="16.5" customHeight="1">
      <c r="BB668" s="16"/>
    </row>
    <row r="669" spans="54:54" ht="16.5" customHeight="1">
      <c r="BB669" s="16"/>
    </row>
    <row r="670" spans="54:54" ht="16.5" customHeight="1">
      <c r="BB670" s="16"/>
    </row>
    <row r="671" spans="54:54" ht="16.5" customHeight="1">
      <c r="BB671" s="16"/>
    </row>
    <row r="672" spans="54:54" ht="16.5" customHeight="1">
      <c r="BB672" s="16"/>
    </row>
    <row r="673" spans="54:54" ht="16.5" customHeight="1">
      <c r="BB673" s="16"/>
    </row>
    <row r="674" spans="54:54" ht="16.5" customHeight="1">
      <c r="BB674" s="16"/>
    </row>
    <row r="675" spans="54:54" ht="16.5" customHeight="1">
      <c r="BB675" s="16"/>
    </row>
    <row r="676" spans="54:54" ht="16.5" customHeight="1">
      <c r="BB676" s="16"/>
    </row>
    <row r="677" spans="54:54" ht="16.5" customHeight="1">
      <c r="BB677" s="16"/>
    </row>
    <row r="678" spans="54:54" ht="16.5" customHeight="1">
      <c r="BB678" s="16"/>
    </row>
    <row r="679" spans="54:54" ht="16.5" customHeight="1">
      <c r="BB679" s="16"/>
    </row>
    <row r="680" spans="54:54" ht="16.5" customHeight="1">
      <c r="BB680" s="16"/>
    </row>
    <row r="681" spans="54:54" ht="16.5" customHeight="1">
      <c r="BB681" s="16"/>
    </row>
    <row r="682" spans="54:54" ht="16.5" customHeight="1">
      <c r="BB682" s="16"/>
    </row>
    <row r="683" spans="54:54" ht="16.5" customHeight="1">
      <c r="BB683" s="16"/>
    </row>
    <row r="684" spans="54:54" ht="16.5" customHeight="1">
      <c r="BB684" s="16"/>
    </row>
    <row r="685" spans="54:54" ht="16.5" customHeight="1">
      <c r="BB685" s="16"/>
    </row>
    <row r="686" spans="54:54" ht="16.5" customHeight="1">
      <c r="BB686" s="16"/>
    </row>
    <row r="687" spans="54:54" ht="16.5" customHeight="1">
      <c r="BB687" s="16"/>
    </row>
    <row r="688" spans="54:54" ht="16.5" customHeight="1">
      <c r="BB688" s="16"/>
    </row>
    <row r="689" spans="54:54" ht="16.5" customHeight="1">
      <c r="BB689" s="16"/>
    </row>
    <row r="690" spans="54:54" ht="16.5" customHeight="1">
      <c r="BB690" s="16"/>
    </row>
    <row r="691" spans="54:54" ht="16.5" customHeight="1">
      <c r="BB691" s="16"/>
    </row>
    <row r="692" spans="54:54" ht="16.5" customHeight="1">
      <c r="BB692" s="16"/>
    </row>
    <row r="693" spans="54:54" ht="16.5" customHeight="1">
      <c r="BB693" s="16"/>
    </row>
    <row r="694" spans="54:54" ht="16.5" customHeight="1">
      <c r="BB694" s="16"/>
    </row>
    <row r="695" spans="54:54" ht="16.5" customHeight="1">
      <c r="BB695" s="16"/>
    </row>
    <row r="696" spans="54:54" ht="16.5" customHeight="1">
      <c r="BB696" s="16"/>
    </row>
    <row r="697" spans="54:54" ht="16.5" customHeight="1">
      <c r="BB697" s="16"/>
    </row>
    <row r="698" spans="54:54" ht="16.5" customHeight="1">
      <c r="BB698" s="16"/>
    </row>
    <row r="699" spans="54:54" ht="16.5" customHeight="1">
      <c r="BB699" s="16"/>
    </row>
    <row r="700" spans="54:54" ht="16.5" customHeight="1">
      <c r="BB700" s="16"/>
    </row>
    <row r="701" spans="54:54" ht="16.5" customHeight="1">
      <c r="BB701" s="16"/>
    </row>
    <row r="702" spans="54:54" ht="16.5" customHeight="1">
      <c r="BB702" s="16"/>
    </row>
    <row r="703" spans="54:54" ht="16.5" customHeight="1">
      <c r="BB703" s="16"/>
    </row>
    <row r="704" spans="54:54" ht="16.5" customHeight="1">
      <c r="BB704" s="16"/>
    </row>
    <row r="705" spans="54:54" ht="16.5" customHeight="1">
      <c r="BB705" s="16"/>
    </row>
    <row r="706" spans="54:54" ht="16.5" customHeight="1">
      <c r="BB706" s="16"/>
    </row>
    <row r="707" spans="54:54" ht="16.5" customHeight="1">
      <c r="BB707" s="16"/>
    </row>
    <row r="708" spans="54:54" ht="16.5" customHeight="1">
      <c r="BB708" s="16"/>
    </row>
    <row r="709" spans="54:54" ht="16.5" customHeight="1">
      <c r="BB709" s="16"/>
    </row>
    <row r="710" spans="54:54" ht="16.5" customHeight="1">
      <c r="BB710" s="16"/>
    </row>
    <row r="711" spans="54:54" ht="16.5" customHeight="1">
      <c r="BB711" s="16"/>
    </row>
    <row r="712" spans="54:54" ht="16.5" customHeight="1">
      <c r="BB712" s="16"/>
    </row>
    <row r="713" spans="54:54" ht="16.5" customHeight="1">
      <c r="BB713" s="16"/>
    </row>
    <row r="714" spans="54:54" ht="16.5" customHeight="1">
      <c r="BB714" s="16"/>
    </row>
    <row r="715" spans="54:54" ht="16.5" customHeight="1">
      <c r="BB715" s="16"/>
    </row>
    <row r="716" spans="54:54" ht="16.5" customHeight="1">
      <c r="BB716" s="16"/>
    </row>
    <row r="717" spans="54:54" ht="16.5" customHeight="1">
      <c r="BB717" s="16"/>
    </row>
    <row r="718" spans="54:54" ht="16.5" customHeight="1">
      <c r="BB718" s="16"/>
    </row>
    <row r="719" spans="54:54" ht="16.5" customHeight="1">
      <c r="BB719" s="16"/>
    </row>
    <row r="720" spans="54:54" ht="16.5" customHeight="1">
      <c r="BB720" s="16"/>
    </row>
    <row r="721" spans="54:54" ht="16.5" customHeight="1">
      <c r="BB721" s="16"/>
    </row>
    <row r="722" spans="54:54" ht="16.5" customHeight="1">
      <c r="BB722" s="16"/>
    </row>
    <row r="723" spans="54:54" ht="16.5" customHeight="1">
      <c r="BB723" s="16"/>
    </row>
    <row r="724" spans="54:54" ht="16.5" customHeight="1">
      <c r="BB724" s="16"/>
    </row>
    <row r="725" spans="54:54" ht="16.5" customHeight="1">
      <c r="BB725" s="16"/>
    </row>
    <row r="726" spans="54:54" ht="16.5" customHeight="1">
      <c r="BB726" s="16"/>
    </row>
    <row r="727" spans="54:54" ht="16.5" customHeight="1">
      <c r="BB727" s="16"/>
    </row>
    <row r="728" spans="54:54" ht="16.5" customHeight="1">
      <c r="BB728" s="16"/>
    </row>
    <row r="729" spans="54:54" ht="16.5" customHeight="1">
      <c r="BB729" s="16"/>
    </row>
    <row r="730" spans="54:54" ht="16.5" customHeight="1">
      <c r="BB730" s="16"/>
    </row>
    <row r="731" spans="54:54" ht="16.5" customHeight="1">
      <c r="BB731" s="16"/>
    </row>
    <row r="732" spans="54:54" ht="16.5" customHeight="1">
      <c r="BB732" s="16"/>
    </row>
    <row r="733" spans="54:54" ht="16.5" customHeight="1">
      <c r="BB733" s="16"/>
    </row>
    <row r="734" spans="54:54" ht="16.5" customHeight="1">
      <c r="BB734" s="16"/>
    </row>
    <row r="735" spans="54:54" ht="16.5" customHeight="1">
      <c r="BB735" s="16"/>
    </row>
    <row r="736" spans="54:54" ht="16.5" customHeight="1">
      <c r="BB736" s="16"/>
    </row>
    <row r="737" spans="54:54" ht="16.5" customHeight="1">
      <c r="BB737" s="16"/>
    </row>
    <row r="738" spans="54:54" ht="16.5" customHeight="1">
      <c r="BB738" s="16"/>
    </row>
    <row r="739" spans="54:54" ht="16.5" customHeight="1">
      <c r="BB739" s="16"/>
    </row>
    <row r="740" spans="54:54" ht="16.5" customHeight="1">
      <c r="BB740" s="16"/>
    </row>
    <row r="741" spans="54:54" ht="16.5" customHeight="1">
      <c r="BB741" s="16"/>
    </row>
    <row r="742" spans="54:54" ht="16.5" customHeight="1">
      <c r="BB742" s="16"/>
    </row>
    <row r="743" spans="54:54" ht="16.5" customHeight="1">
      <c r="BB743" s="16"/>
    </row>
    <row r="744" spans="54:54" ht="16.5" customHeight="1">
      <c r="BB744" s="16"/>
    </row>
    <row r="745" spans="54:54" ht="16.5" customHeight="1">
      <c r="BB745" s="16"/>
    </row>
    <row r="746" spans="54:54" ht="16.5" customHeight="1">
      <c r="BB746" s="16"/>
    </row>
    <row r="747" spans="54:54" ht="16.5" customHeight="1">
      <c r="BB747" s="16"/>
    </row>
    <row r="748" spans="54:54" ht="16.5" customHeight="1">
      <c r="BB748" s="16"/>
    </row>
    <row r="749" spans="54:54" ht="16.5" customHeight="1">
      <c r="BB749" s="16"/>
    </row>
    <row r="750" spans="54:54" ht="16.5" customHeight="1">
      <c r="BB750" s="16"/>
    </row>
    <row r="751" spans="54:54" ht="16.5" customHeight="1">
      <c r="BB751" s="16"/>
    </row>
    <row r="752" spans="54:54" ht="16.5" customHeight="1">
      <c r="BB752" s="16"/>
    </row>
    <row r="753" spans="54:54" ht="16.5" customHeight="1">
      <c r="BB753" s="16"/>
    </row>
    <row r="754" spans="54:54" ht="16.5" customHeight="1">
      <c r="BB754" s="16"/>
    </row>
    <row r="755" spans="54:54" ht="16.5" customHeight="1">
      <c r="BB755" s="16"/>
    </row>
    <row r="756" spans="54:54" ht="16.5" customHeight="1">
      <c r="BB756" s="16"/>
    </row>
    <row r="757" spans="54:54" ht="16.5" customHeight="1">
      <c r="BB757" s="16"/>
    </row>
    <row r="758" spans="54:54" ht="16.5" customHeight="1">
      <c r="BB758" s="16"/>
    </row>
    <row r="759" spans="54:54" ht="16.5" customHeight="1">
      <c r="BB759" s="16"/>
    </row>
    <row r="760" spans="54:54" ht="16.5" customHeight="1">
      <c r="BB760" s="16"/>
    </row>
    <row r="761" spans="54:54" ht="16.5" customHeight="1">
      <c r="BB761" s="16"/>
    </row>
    <row r="762" spans="54:54" ht="16.5" customHeight="1">
      <c r="BB762" s="16"/>
    </row>
    <row r="763" spans="54:54" ht="16.5" customHeight="1">
      <c r="BB763" s="16"/>
    </row>
    <row r="764" spans="54:54" ht="16.5" customHeight="1">
      <c r="BB764" s="16"/>
    </row>
    <row r="765" spans="54:54" ht="16.5" customHeight="1">
      <c r="BB765" s="16"/>
    </row>
    <row r="766" spans="54:54" ht="16.5" customHeight="1">
      <c r="BB766" s="16"/>
    </row>
    <row r="767" spans="54:54" ht="16.5" customHeight="1">
      <c r="BB767" s="16"/>
    </row>
    <row r="768" spans="54:54" ht="16.5" customHeight="1">
      <c r="BB768" s="16"/>
    </row>
    <row r="769" spans="54:54" ht="16.5" customHeight="1">
      <c r="BB769" s="16"/>
    </row>
    <row r="770" spans="54:54" ht="16.5" customHeight="1">
      <c r="BB770" s="16"/>
    </row>
    <row r="771" spans="54:54" ht="16.5" customHeight="1">
      <c r="BB771" s="16"/>
    </row>
    <row r="772" spans="54:54" ht="16.5" customHeight="1">
      <c r="BB772" s="16"/>
    </row>
    <row r="773" spans="54:54" ht="16.5" customHeight="1">
      <c r="BB773" s="16"/>
    </row>
    <row r="774" spans="54:54" ht="16.5" customHeight="1">
      <c r="BB774" s="16"/>
    </row>
    <row r="775" spans="54:54" ht="16.5" customHeight="1">
      <c r="BB775" s="16"/>
    </row>
    <row r="776" spans="54:54" ht="16.5" customHeight="1">
      <c r="BB776" s="16"/>
    </row>
    <row r="777" spans="54:54" ht="16.5" customHeight="1">
      <c r="BB777" s="16"/>
    </row>
    <row r="778" spans="54:54" ht="16.5" customHeight="1">
      <c r="BB778" s="16"/>
    </row>
    <row r="779" spans="54:54" ht="16.5" customHeight="1">
      <c r="BB779" s="16"/>
    </row>
    <row r="780" spans="54:54" ht="16.5" customHeight="1">
      <c r="BB780" s="16"/>
    </row>
    <row r="781" spans="54:54" ht="16.5" customHeight="1">
      <c r="BB781" s="16"/>
    </row>
    <row r="782" spans="54:54" ht="16.5" customHeight="1">
      <c r="BB782" s="16"/>
    </row>
    <row r="783" spans="54:54" ht="16.5" customHeight="1">
      <c r="BB783" s="16"/>
    </row>
    <row r="784" spans="54:54" ht="16.5" customHeight="1">
      <c r="BB784" s="16"/>
    </row>
    <row r="785" spans="54:54" ht="16.5" customHeight="1">
      <c r="BB785" s="16"/>
    </row>
    <row r="786" spans="54:54" ht="16.5" customHeight="1">
      <c r="BB786" s="16"/>
    </row>
    <row r="787" spans="54:54" ht="16.5" customHeight="1">
      <c r="BB787" s="16"/>
    </row>
    <row r="788" spans="54:54" ht="16.5" customHeight="1">
      <c r="BB788" s="16"/>
    </row>
    <row r="789" spans="54:54" ht="16.5" customHeight="1">
      <c r="BB789" s="16"/>
    </row>
    <row r="790" spans="54:54" ht="16.5" customHeight="1">
      <c r="BB790" s="16"/>
    </row>
    <row r="791" spans="54:54" ht="16.5" customHeight="1">
      <c r="BB791" s="16"/>
    </row>
    <row r="792" spans="54:54" ht="16.5" customHeight="1">
      <c r="BB792" s="16"/>
    </row>
    <row r="793" spans="54:54" ht="16.5" customHeight="1">
      <c r="BB793" s="16"/>
    </row>
    <row r="794" spans="54:54" ht="16.5" customHeight="1">
      <c r="BB794" s="16"/>
    </row>
    <row r="795" spans="54:54" ht="16.5" customHeight="1">
      <c r="BB795" s="16"/>
    </row>
    <row r="796" spans="54:54" ht="16.5" customHeight="1">
      <c r="BB796" s="16"/>
    </row>
    <row r="797" spans="54:54" ht="16.5" customHeight="1">
      <c r="BB797" s="16"/>
    </row>
    <row r="798" spans="54:54" ht="16.5" customHeight="1">
      <c r="BB798" s="16"/>
    </row>
    <row r="799" spans="54:54" ht="16.5" customHeight="1">
      <c r="BB799" s="16"/>
    </row>
    <row r="800" spans="54:54" ht="16.5" customHeight="1">
      <c r="BB800" s="16"/>
    </row>
    <row r="801" spans="54:54" ht="16.5" customHeight="1">
      <c r="BB801" s="16"/>
    </row>
    <row r="802" spans="54:54" ht="16.5" customHeight="1">
      <c r="BB802" s="16"/>
    </row>
    <row r="803" spans="54:54" ht="16.5" customHeight="1">
      <c r="BB803" s="16"/>
    </row>
    <row r="804" spans="54:54" ht="16.5" customHeight="1">
      <c r="BB804" s="16"/>
    </row>
    <row r="805" spans="54:54" ht="16.5" customHeight="1">
      <c r="BB805" s="16"/>
    </row>
    <row r="806" spans="54:54" ht="16.5" customHeight="1">
      <c r="BB806" s="16"/>
    </row>
    <row r="807" spans="54:54" ht="16.5" customHeight="1">
      <c r="BB807" s="16"/>
    </row>
    <row r="808" spans="54:54" ht="16.5" customHeight="1">
      <c r="BB808" s="16"/>
    </row>
    <row r="809" spans="54:54" ht="16.5" customHeight="1">
      <c r="BB809" s="16"/>
    </row>
    <row r="810" spans="54:54" ht="16.5" customHeight="1">
      <c r="BB810" s="16"/>
    </row>
    <row r="811" spans="54:54" ht="16.5" customHeight="1">
      <c r="BB811" s="16"/>
    </row>
    <row r="812" spans="54:54" ht="16.5" customHeight="1">
      <c r="BB812" s="16"/>
    </row>
    <row r="813" spans="54:54" ht="16.5" customHeight="1">
      <c r="BB813" s="16"/>
    </row>
    <row r="814" spans="54:54" ht="16.5" customHeight="1">
      <c r="BB814" s="16"/>
    </row>
    <row r="815" spans="54:54" ht="16.5" customHeight="1">
      <c r="BB815" s="16"/>
    </row>
    <row r="816" spans="54:54" ht="16.5" customHeight="1">
      <c r="BB816" s="16"/>
    </row>
    <row r="817" spans="54:54" ht="16.5" customHeight="1">
      <c r="BB817" s="16"/>
    </row>
    <row r="818" spans="54:54" ht="16.5" customHeight="1">
      <c r="BB818" s="16"/>
    </row>
    <row r="819" spans="54:54" ht="16.5" customHeight="1">
      <c r="BB819" s="16"/>
    </row>
    <row r="820" spans="54:54" ht="16.5" customHeight="1">
      <c r="BB820" s="16"/>
    </row>
    <row r="821" spans="54:54" ht="16.5" customHeight="1">
      <c r="BB821" s="16"/>
    </row>
    <row r="822" spans="54:54" ht="16.5" customHeight="1">
      <c r="BB822" s="16"/>
    </row>
    <row r="823" spans="54:54" ht="16.5" customHeight="1">
      <c r="BB823" s="16"/>
    </row>
    <row r="824" spans="54:54" ht="16.5" customHeight="1">
      <c r="BB824" s="16"/>
    </row>
    <row r="825" spans="54:54" ht="16.5" customHeight="1">
      <c r="BB825" s="16"/>
    </row>
    <row r="826" spans="54:54" ht="16.5" customHeight="1">
      <c r="BB826" s="16"/>
    </row>
    <row r="827" spans="54:54" ht="16.5" customHeight="1">
      <c r="BB827" s="16"/>
    </row>
    <row r="828" spans="54:54" ht="16.5" customHeight="1">
      <c r="BB828" s="16"/>
    </row>
    <row r="829" spans="54:54" ht="16.5" customHeight="1">
      <c r="BB829" s="16"/>
    </row>
    <row r="830" spans="54:54" ht="16.5" customHeight="1">
      <c r="BB830" s="16"/>
    </row>
    <row r="831" spans="54:54" ht="16.5" customHeight="1">
      <c r="BB831" s="16"/>
    </row>
    <row r="832" spans="54:54" ht="16.5" customHeight="1">
      <c r="BB832" s="16"/>
    </row>
    <row r="833" spans="54:54" ht="16.5" customHeight="1">
      <c r="BB833" s="16"/>
    </row>
    <row r="834" spans="54:54" ht="16.5" customHeight="1">
      <c r="BB834" s="16"/>
    </row>
    <row r="835" spans="54:54" ht="16.5" customHeight="1">
      <c r="BB835" s="16"/>
    </row>
    <row r="836" spans="54:54" ht="16.5" customHeight="1">
      <c r="BB836" s="16"/>
    </row>
    <row r="837" spans="54:54" ht="16.5" customHeight="1">
      <c r="BB837" s="16"/>
    </row>
    <row r="838" spans="54:54" ht="16.5" customHeight="1">
      <c r="BB838" s="16"/>
    </row>
    <row r="839" spans="54:54" ht="16.5" customHeight="1">
      <c r="BB839" s="16"/>
    </row>
    <row r="840" spans="54:54" ht="16.5" customHeight="1">
      <c r="BB840" s="16"/>
    </row>
    <row r="841" spans="54:54" ht="16.5" customHeight="1">
      <c r="BB841" s="16"/>
    </row>
    <row r="842" spans="54:54" ht="16.5" customHeight="1">
      <c r="BB842" s="16"/>
    </row>
    <row r="843" spans="54:54" ht="16.5" customHeight="1">
      <c r="BB843" s="16"/>
    </row>
    <row r="844" spans="54:54" ht="16.5" customHeight="1">
      <c r="BB844" s="16"/>
    </row>
    <row r="845" spans="54:54" ht="16.5" customHeight="1">
      <c r="BB845" s="16"/>
    </row>
    <row r="846" spans="54:54" ht="16.5" customHeight="1">
      <c r="BB846" s="16"/>
    </row>
    <row r="847" spans="54:54" ht="16.5" customHeight="1">
      <c r="BB847" s="16"/>
    </row>
    <row r="848" spans="54:54" ht="16.5" customHeight="1">
      <c r="BB848" s="16"/>
    </row>
    <row r="849" spans="54:54" ht="16.5" customHeight="1">
      <c r="BB849" s="16"/>
    </row>
    <row r="850" spans="54:54" ht="16.5" customHeight="1">
      <c r="BB850" s="16"/>
    </row>
    <row r="851" spans="54:54" ht="16.5" customHeight="1">
      <c r="BB851" s="16"/>
    </row>
    <row r="852" spans="54:54" ht="16.5" customHeight="1">
      <c r="BB852" s="16"/>
    </row>
    <row r="853" spans="54:54" ht="16.5" customHeight="1">
      <c r="BB853" s="16"/>
    </row>
    <row r="854" spans="54:54" ht="16.5" customHeight="1">
      <c r="BB854" s="16"/>
    </row>
    <row r="855" spans="54:54" ht="16.5" customHeight="1">
      <c r="BB855" s="16"/>
    </row>
    <row r="856" spans="54:54" ht="16.5" customHeight="1">
      <c r="BB856" s="16"/>
    </row>
    <row r="857" spans="54:54" ht="16.5" customHeight="1">
      <c r="BB857" s="16"/>
    </row>
    <row r="858" spans="54:54" ht="16.5" customHeight="1">
      <c r="BB858" s="16"/>
    </row>
    <row r="859" spans="54:54" ht="16.5" customHeight="1">
      <c r="BB859" s="16"/>
    </row>
    <row r="860" spans="54:54" ht="16.5" customHeight="1">
      <c r="BB860" s="16"/>
    </row>
    <row r="861" spans="54:54" ht="16.5" customHeight="1">
      <c r="BB861" s="16"/>
    </row>
    <row r="862" spans="54:54" ht="16.5" customHeight="1">
      <c r="BB862" s="16"/>
    </row>
    <row r="863" spans="54:54" ht="16.5" customHeight="1">
      <c r="BB863" s="16"/>
    </row>
    <row r="864" spans="54:54" ht="16.5" customHeight="1">
      <c r="BB864" s="16"/>
    </row>
    <row r="865" spans="54:54" ht="16.5" customHeight="1">
      <c r="BB865" s="16"/>
    </row>
    <row r="866" spans="54:54" ht="16.5" customHeight="1">
      <c r="BB866" s="16"/>
    </row>
    <row r="867" spans="54:54" ht="16.5" customHeight="1">
      <c r="BB867" s="16"/>
    </row>
    <row r="868" spans="54:54" ht="16.5" customHeight="1">
      <c r="BB868" s="16"/>
    </row>
    <row r="869" spans="54:54" ht="16.5" customHeight="1">
      <c r="BB869" s="16"/>
    </row>
    <row r="870" spans="54:54" ht="16.5" customHeight="1">
      <c r="BB870" s="16"/>
    </row>
    <row r="871" spans="54:54" ht="16.5" customHeight="1">
      <c r="BB871" s="16"/>
    </row>
    <row r="872" spans="54:54" ht="16.5" customHeight="1">
      <c r="BB872" s="16"/>
    </row>
    <row r="873" spans="54:54" ht="16.5" customHeight="1">
      <c r="BB873" s="16"/>
    </row>
    <row r="874" spans="54:54" ht="16.5" customHeight="1">
      <c r="BB874" s="16"/>
    </row>
    <row r="875" spans="54:54" ht="16.5" customHeight="1">
      <c r="BB875" s="16"/>
    </row>
    <row r="876" spans="54:54" ht="16.5" customHeight="1">
      <c r="BB876" s="16"/>
    </row>
    <row r="877" spans="54:54" ht="16.5" customHeight="1">
      <c r="BB877" s="16"/>
    </row>
    <row r="878" spans="54:54" ht="16.5" customHeight="1">
      <c r="BB878" s="16"/>
    </row>
    <row r="879" spans="54:54" ht="16.5" customHeight="1">
      <c r="BB879" s="16"/>
    </row>
    <row r="880" spans="54:54" ht="16.5" customHeight="1">
      <c r="BB880" s="16"/>
    </row>
    <row r="881" spans="54:54" ht="16.5" customHeight="1">
      <c r="BB881" s="16"/>
    </row>
    <row r="882" spans="54:54" ht="16.5" customHeight="1">
      <c r="BB882" s="16"/>
    </row>
    <row r="883" spans="54:54" ht="16.5" customHeight="1">
      <c r="BB883" s="16"/>
    </row>
    <row r="884" spans="54:54" ht="16.5" customHeight="1">
      <c r="BB884" s="16"/>
    </row>
    <row r="885" spans="54:54" ht="16.5" customHeight="1">
      <c r="BB885" s="16"/>
    </row>
    <row r="886" spans="54:54" ht="16.5" customHeight="1">
      <c r="BB886" s="16"/>
    </row>
    <row r="887" spans="54:54" ht="16.5" customHeight="1">
      <c r="BB887" s="16"/>
    </row>
    <row r="888" spans="54:54" ht="16.5" customHeight="1">
      <c r="BB888" s="16"/>
    </row>
    <row r="889" spans="54:54" ht="16.5" customHeight="1">
      <c r="BB889" s="16"/>
    </row>
    <row r="890" spans="54:54" ht="16.5" customHeight="1">
      <c r="BB890" s="16"/>
    </row>
    <row r="891" spans="54:54" ht="16.5" customHeight="1">
      <c r="BB891" s="16"/>
    </row>
    <row r="892" spans="54:54" ht="16.5" customHeight="1">
      <c r="BB892" s="16"/>
    </row>
    <row r="893" spans="54:54" ht="16.5" customHeight="1">
      <c r="BB893" s="16"/>
    </row>
    <row r="894" spans="54:54" ht="16.5" customHeight="1">
      <c r="BB894" s="16"/>
    </row>
    <row r="895" spans="54:54" ht="16.5" customHeight="1">
      <c r="BB895" s="16"/>
    </row>
    <row r="896" spans="54:54" ht="16.5" customHeight="1">
      <c r="BB896" s="16"/>
    </row>
    <row r="897" spans="54:54" ht="16.5" customHeight="1">
      <c r="BB897" s="16"/>
    </row>
    <row r="898" spans="54:54" ht="16.5" customHeight="1">
      <c r="BB898" s="16"/>
    </row>
    <row r="899" spans="54:54" ht="16.5" customHeight="1">
      <c r="BB899" s="16"/>
    </row>
    <row r="900" spans="54:54" ht="16.5" customHeight="1">
      <c r="BB900" s="16"/>
    </row>
    <row r="901" spans="54:54" ht="16.5" customHeight="1">
      <c r="BB901" s="16"/>
    </row>
    <row r="902" spans="54:54" ht="16.5" customHeight="1">
      <c r="BB902" s="16"/>
    </row>
    <row r="903" spans="54:54" ht="16.5" customHeight="1">
      <c r="BB903" s="16"/>
    </row>
    <row r="904" spans="54:54" ht="16.5" customHeight="1">
      <c r="BB904" s="16"/>
    </row>
    <row r="905" spans="54:54" ht="16.5" customHeight="1">
      <c r="BB905" s="16"/>
    </row>
    <row r="906" spans="54:54" ht="16.5" customHeight="1">
      <c r="BB906" s="16"/>
    </row>
    <row r="907" spans="54:54" ht="16.5" customHeight="1">
      <c r="BB907" s="16"/>
    </row>
    <row r="908" spans="54:54" ht="16.5" customHeight="1">
      <c r="BB908" s="16"/>
    </row>
    <row r="909" spans="54:54" ht="16.5" customHeight="1">
      <c r="BB909" s="16"/>
    </row>
    <row r="910" spans="54:54" ht="16.5" customHeight="1">
      <c r="BB910" s="16"/>
    </row>
    <row r="911" spans="54:54" ht="16.5" customHeight="1">
      <c r="BB911" s="16"/>
    </row>
    <row r="912" spans="54:54" ht="16.5" customHeight="1">
      <c r="BB912" s="16"/>
    </row>
    <row r="913" spans="54:54" ht="16.5" customHeight="1">
      <c r="BB913" s="16"/>
    </row>
    <row r="914" spans="54:54" ht="16.5" customHeight="1">
      <c r="BB914" s="16"/>
    </row>
    <row r="915" spans="54:54" ht="16.5" customHeight="1">
      <c r="BB915" s="16"/>
    </row>
    <row r="916" spans="54:54" ht="16.5" customHeight="1">
      <c r="BB916" s="16"/>
    </row>
    <row r="917" spans="54:54" ht="16.5" customHeight="1">
      <c r="BB917" s="16"/>
    </row>
    <row r="918" spans="54:54" ht="16.5" customHeight="1">
      <c r="BB918" s="16"/>
    </row>
    <row r="919" spans="54:54" ht="16.5" customHeight="1">
      <c r="BB919" s="16"/>
    </row>
    <row r="920" spans="54:54" ht="16.5" customHeight="1">
      <c r="BB920" s="16"/>
    </row>
    <row r="921" spans="54:54" ht="16.5" customHeight="1">
      <c r="BB921" s="16"/>
    </row>
    <row r="922" spans="54:54" ht="16.5" customHeight="1">
      <c r="BB922" s="16"/>
    </row>
    <row r="923" spans="54:54" ht="16.5" customHeight="1">
      <c r="BB923" s="16"/>
    </row>
    <row r="924" spans="54:54" ht="16.5" customHeight="1">
      <c r="BB924" s="16"/>
    </row>
    <row r="925" spans="54:54" ht="16.5" customHeight="1">
      <c r="BB925" s="16"/>
    </row>
    <row r="926" spans="54:54" ht="16.5" customHeight="1">
      <c r="BB926" s="16"/>
    </row>
    <row r="927" spans="54:54" ht="16.5" customHeight="1">
      <c r="BB927" s="16"/>
    </row>
    <row r="928" spans="54:54" ht="16.5" customHeight="1">
      <c r="BB928" s="16"/>
    </row>
    <row r="929" spans="54:54" ht="16.5" customHeight="1">
      <c r="BB929" s="16"/>
    </row>
    <row r="930" spans="54:54" ht="16.5" customHeight="1">
      <c r="BB930" s="16"/>
    </row>
    <row r="931" spans="54:54" ht="16.5" customHeight="1">
      <c r="BB931" s="16"/>
    </row>
    <row r="932" spans="54:54" ht="16.5" customHeight="1">
      <c r="BB932" s="16"/>
    </row>
    <row r="933" spans="54:54" ht="16.5" customHeight="1">
      <c r="BB933" s="16"/>
    </row>
    <row r="934" spans="54:54" ht="16.5" customHeight="1">
      <c r="BB934" s="16"/>
    </row>
    <row r="935" spans="54:54" ht="16.5" customHeight="1">
      <c r="BB935" s="16"/>
    </row>
    <row r="936" spans="54:54" ht="16.5" customHeight="1">
      <c r="BB936" s="16"/>
    </row>
    <row r="937" spans="54:54" ht="16.5" customHeight="1">
      <c r="BB937" s="16"/>
    </row>
    <row r="938" spans="54:54" ht="16.5" customHeight="1">
      <c r="BB938" s="16"/>
    </row>
    <row r="939" spans="54:54" ht="16.5" customHeight="1">
      <c r="BB939" s="16"/>
    </row>
    <row r="940" spans="54:54" ht="16.5" customHeight="1">
      <c r="BB940" s="16"/>
    </row>
    <row r="941" spans="54:54" ht="16.5" customHeight="1">
      <c r="BB941" s="16"/>
    </row>
    <row r="942" spans="54:54" ht="16.5" customHeight="1">
      <c r="BB942" s="16"/>
    </row>
    <row r="943" spans="54:54" ht="16.5" customHeight="1">
      <c r="BB943" s="16"/>
    </row>
    <row r="944" spans="54:54" ht="16.5" customHeight="1">
      <c r="BB944" s="16"/>
    </row>
    <row r="945" spans="54:54" ht="16.5" customHeight="1">
      <c r="BB945" s="16"/>
    </row>
    <row r="946" spans="54:54" ht="16.5" customHeight="1">
      <c r="BB946" s="16"/>
    </row>
    <row r="947" spans="54:54" ht="16.5" customHeight="1">
      <c r="BB947" s="16"/>
    </row>
    <row r="948" spans="54:54" ht="16.5" customHeight="1">
      <c r="BB948" s="16"/>
    </row>
    <row r="949" spans="54:54" ht="16.5" customHeight="1">
      <c r="BB949" s="16"/>
    </row>
    <row r="950" spans="54:54" ht="16.5" customHeight="1">
      <c r="BB950" s="16"/>
    </row>
    <row r="951" spans="54:54" ht="16.5" customHeight="1">
      <c r="BB951" s="16"/>
    </row>
    <row r="952" spans="54:54" ht="16.5" customHeight="1">
      <c r="BB952" s="16"/>
    </row>
    <row r="953" spans="54:54" ht="16.5" customHeight="1">
      <c r="BB953" s="16"/>
    </row>
    <row r="954" spans="54:54" ht="16.5" customHeight="1">
      <c r="BB954" s="16"/>
    </row>
    <row r="955" spans="54:54" ht="16.5" customHeight="1">
      <c r="BB955" s="16"/>
    </row>
    <row r="956" spans="54:54" ht="16.5" customHeight="1">
      <c r="BB956" s="16"/>
    </row>
    <row r="957" spans="54:54" ht="16.5" customHeight="1">
      <c r="BB957" s="16"/>
    </row>
    <row r="958" spans="54:54" ht="16.5" customHeight="1">
      <c r="BB958" s="16"/>
    </row>
    <row r="959" spans="54:54" ht="16.5" customHeight="1">
      <c r="BB959" s="16"/>
    </row>
    <row r="960" spans="54:54" ht="16.5" customHeight="1">
      <c r="BB960" s="16"/>
    </row>
    <row r="961" spans="54:54" ht="16.5" customHeight="1">
      <c r="BB961" s="16"/>
    </row>
    <row r="962" spans="54:54" ht="16.5" customHeight="1">
      <c r="BB962" s="16"/>
    </row>
    <row r="963" spans="54:54" ht="16.5" customHeight="1">
      <c r="BB963" s="16"/>
    </row>
    <row r="964" spans="54:54" ht="16.5" customHeight="1">
      <c r="BB964" s="16"/>
    </row>
    <row r="965" spans="54:54" ht="16.5" customHeight="1">
      <c r="BB965" s="16"/>
    </row>
    <row r="966" spans="54:54" ht="16.5" customHeight="1">
      <c r="BB966" s="16"/>
    </row>
    <row r="967" spans="54:54" ht="16.5" customHeight="1">
      <c r="BB967" s="16"/>
    </row>
    <row r="968" spans="54:54" ht="16.5" customHeight="1">
      <c r="BB968" s="16"/>
    </row>
    <row r="969" spans="54:54" ht="16.5" customHeight="1">
      <c r="BB969" s="16"/>
    </row>
    <row r="970" spans="54:54" ht="16.5" customHeight="1">
      <c r="BB970" s="16"/>
    </row>
    <row r="971" spans="54:54" ht="16.5" customHeight="1">
      <c r="BB971" s="16"/>
    </row>
    <row r="972" spans="54:54" ht="16.5" customHeight="1">
      <c r="BB972" s="16"/>
    </row>
    <row r="973" spans="54:54" ht="16.5" customHeight="1">
      <c r="BB973" s="16"/>
    </row>
    <row r="974" spans="54:54" ht="16.5" customHeight="1">
      <c r="BB974" s="16"/>
    </row>
    <row r="975" spans="54:54" ht="16.5" customHeight="1">
      <c r="BB975" s="16"/>
    </row>
    <row r="976" spans="54:54" ht="16.5" customHeight="1">
      <c r="BB976" s="16"/>
    </row>
    <row r="977" spans="54:54" ht="16.5" customHeight="1">
      <c r="BB977" s="16"/>
    </row>
    <row r="978" spans="54:54" ht="16.5" customHeight="1">
      <c r="BB978" s="16"/>
    </row>
    <row r="979" spans="54:54" ht="16.5" customHeight="1">
      <c r="BB979" s="16"/>
    </row>
    <row r="980" spans="54:54" ht="16.5" customHeight="1">
      <c r="BB980" s="16"/>
    </row>
    <row r="981" spans="54:54" ht="16.5" customHeight="1">
      <c r="BB981" s="16"/>
    </row>
    <row r="982" spans="54:54" ht="16.5" customHeight="1">
      <c r="BB982" s="16"/>
    </row>
    <row r="983" spans="54:54" ht="16.5" customHeight="1">
      <c r="BB983" s="16"/>
    </row>
    <row r="984" spans="54:54" ht="16.5" customHeight="1">
      <c r="BB984" s="16"/>
    </row>
    <row r="985" spans="54:54" ht="16.5" customHeight="1">
      <c r="BB985" s="16"/>
    </row>
    <row r="986" spans="54:54" ht="16.5" customHeight="1">
      <c r="BB986" s="16"/>
    </row>
    <row r="987" spans="54:54" ht="16.5" customHeight="1">
      <c r="BB987" s="16"/>
    </row>
    <row r="988" spans="54:54" ht="16.5" customHeight="1">
      <c r="BB988" s="16"/>
    </row>
    <row r="989" spans="54:54" ht="16.5" customHeight="1">
      <c r="BB989" s="16"/>
    </row>
    <row r="990" spans="54:54" ht="16.5" customHeight="1">
      <c r="BB990" s="16"/>
    </row>
    <row r="991" spans="54:54" ht="16.5" customHeight="1">
      <c r="BB991" s="16"/>
    </row>
    <row r="992" spans="54:54" ht="16.5" customHeight="1">
      <c r="BB992" s="16"/>
    </row>
    <row r="993" spans="54:54" ht="16.5" customHeight="1">
      <c r="BB993" s="16"/>
    </row>
    <row r="994" spans="54:54" ht="16.5" customHeight="1">
      <c r="BB994" s="16"/>
    </row>
    <row r="995" spans="54:54" ht="16.5" customHeight="1">
      <c r="BB995" s="16"/>
    </row>
    <row r="996" spans="54:54" ht="16.5" customHeight="1">
      <c r="BB996" s="16"/>
    </row>
    <row r="997" spans="54:54" ht="16.5" customHeight="1">
      <c r="BB997" s="16"/>
    </row>
    <row r="998" spans="54:54" ht="16.5" customHeight="1">
      <c r="BB998" s="16"/>
    </row>
    <row r="999" spans="54:54" ht="16.5" customHeight="1">
      <c r="BB999" s="16"/>
    </row>
    <row r="1000" spans="54:54" ht="16.5" customHeight="1">
      <c r="BB1000" s="16"/>
    </row>
    <row r="1001" spans="54:54" ht="16.5" customHeight="1">
      <c r="BB1001" s="16"/>
    </row>
    <row r="1002" spans="54:54" ht="16.5" customHeight="1">
      <c r="BB1002" s="16"/>
    </row>
    <row r="1003" spans="54:54" ht="16.5" customHeight="1">
      <c r="BB1003" s="16"/>
    </row>
    <row r="1004" spans="54:54" ht="16.5" customHeight="1">
      <c r="BB1004" s="16"/>
    </row>
    <row r="1005" spans="54:54" ht="16.5" customHeight="1">
      <c r="BB1005" s="16"/>
    </row>
    <row r="1006" spans="54:54" ht="16.5" customHeight="1">
      <c r="BB1006" s="16"/>
    </row>
    <row r="1007" spans="54:54" ht="16.5" customHeight="1">
      <c r="BB1007" s="16"/>
    </row>
    <row r="1008" spans="54:54" ht="16.5" customHeight="1">
      <c r="BB1008" s="16"/>
    </row>
    <row r="1009" spans="54:54" ht="16.5" customHeight="1">
      <c r="BB1009" s="16"/>
    </row>
    <row r="1010" spans="54:54" ht="16.5" customHeight="1">
      <c r="BB1010" s="16"/>
    </row>
    <row r="1011" spans="54:54" ht="16.5" customHeight="1">
      <c r="BB1011" s="16"/>
    </row>
    <row r="1012" spans="54:54" ht="16.5" customHeight="1">
      <c r="BB1012" s="16"/>
    </row>
    <row r="1013" spans="54:54" ht="16.5" customHeight="1">
      <c r="BB1013" s="16"/>
    </row>
    <row r="1014" spans="54:54" ht="16.5" customHeight="1">
      <c r="BB1014" s="16"/>
    </row>
    <row r="1015" spans="54:54" ht="16.5" customHeight="1">
      <c r="BB1015" s="16"/>
    </row>
    <row r="1016" spans="54:54" ht="16.5" customHeight="1">
      <c r="BB1016" s="16"/>
    </row>
    <row r="1017" spans="54:54" ht="16.5" customHeight="1">
      <c r="BB1017" s="16"/>
    </row>
    <row r="1018" spans="54:54" ht="16.5" customHeight="1">
      <c r="BB1018" s="16"/>
    </row>
    <row r="1019" spans="54:54" ht="16.5" customHeight="1">
      <c r="BB1019" s="16"/>
    </row>
    <row r="1020" spans="54:54" ht="16.5" customHeight="1">
      <c r="BB1020" s="16"/>
    </row>
    <row r="1021" spans="54:54" ht="16.5" customHeight="1">
      <c r="BB1021" s="16"/>
    </row>
    <row r="1022" spans="54:54" ht="16.5" customHeight="1">
      <c r="BB1022" s="16"/>
    </row>
    <row r="1023" spans="54:54" ht="16.5" customHeight="1">
      <c r="BB1023" s="16"/>
    </row>
    <row r="1024" spans="54:54" ht="16.5" customHeight="1">
      <c r="BB1024" s="16"/>
    </row>
    <row r="1025" spans="54:54" ht="16.5" customHeight="1">
      <c r="BB1025" s="16"/>
    </row>
    <row r="1026" spans="54:54" ht="16.5" customHeight="1">
      <c r="BB1026" s="16"/>
    </row>
    <row r="1027" spans="54:54" ht="16.5" customHeight="1">
      <c r="BB1027" s="16"/>
    </row>
    <row r="1028" spans="54:54" ht="16.5" customHeight="1">
      <c r="BB1028" s="16"/>
    </row>
    <row r="1029" spans="54:54" ht="16.5" customHeight="1">
      <c r="BB1029" s="16"/>
    </row>
    <row r="1030" spans="54:54" ht="16.5" customHeight="1">
      <c r="BB1030" s="16"/>
    </row>
    <row r="1031" spans="54:54" ht="16.5" customHeight="1">
      <c r="BB1031" s="16"/>
    </row>
    <row r="1032" spans="54:54" ht="16.5" customHeight="1">
      <c r="BB1032" s="16"/>
    </row>
    <row r="1033" spans="54:54" ht="16.5" customHeight="1">
      <c r="BB1033" s="16"/>
    </row>
    <row r="1034" spans="54:54" ht="16.5" customHeight="1">
      <c r="BB1034" s="16"/>
    </row>
    <row r="1035" spans="54:54" ht="16.5" customHeight="1">
      <c r="BB1035" s="16"/>
    </row>
    <row r="1036" spans="54:54" ht="16.5" customHeight="1">
      <c r="BB1036" s="16"/>
    </row>
    <row r="1037" spans="54:54" ht="16.5" customHeight="1">
      <c r="BB1037" s="16"/>
    </row>
    <row r="1038" spans="54:54" ht="16.5" customHeight="1">
      <c r="BB1038" s="16"/>
    </row>
    <row r="1039" spans="54:54" ht="16.5" customHeight="1">
      <c r="BB1039" s="16"/>
    </row>
    <row r="1040" spans="54:54" ht="16.5" customHeight="1">
      <c r="BB1040" s="16"/>
    </row>
    <row r="1041" spans="54:54" ht="16.5" customHeight="1">
      <c r="BB1041" s="16"/>
    </row>
    <row r="1042" spans="54:54" ht="16.5" customHeight="1">
      <c r="BB1042" s="16"/>
    </row>
    <row r="1043" spans="54:54" ht="16.5" customHeight="1">
      <c r="BB1043" s="16"/>
    </row>
    <row r="1044" spans="54:54" ht="16.5" customHeight="1">
      <c r="BB1044" s="16"/>
    </row>
    <row r="1045" spans="54:54" ht="16.5" customHeight="1">
      <c r="BB1045" s="16"/>
    </row>
    <row r="1046" spans="54:54" ht="16.5" customHeight="1">
      <c r="BB1046" s="16"/>
    </row>
    <row r="1047" spans="54:54" ht="16.5" customHeight="1">
      <c r="BB1047" s="16"/>
    </row>
    <row r="1048" spans="54:54" ht="16.5" customHeight="1">
      <c r="BB1048" s="16"/>
    </row>
    <row r="1049" spans="54:54" ht="16.5" customHeight="1">
      <c r="BB1049" s="16"/>
    </row>
    <row r="1050" spans="54:54" ht="16.5" customHeight="1">
      <c r="BB1050" s="16"/>
    </row>
    <row r="1051" spans="54:54" ht="16.5" customHeight="1">
      <c r="BB1051" s="16"/>
    </row>
    <row r="1052" spans="54:54" ht="16.5" customHeight="1">
      <c r="BB1052" s="16"/>
    </row>
    <row r="1053" spans="54:54" ht="16.5" customHeight="1">
      <c r="BB1053" s="16"/>
    </row>
    <row r="1054" spans="54:54" ht="16.5" customHeight="1">
      <c r="BB1054" s="16"/>
    </row>
    <row r="1055" spans="54:54" ht="16.5" customHeight="1">
      <c r="BB1055" s="16"/>
    </row>
    <row r="1056" spans="54:54" ht="16.5" customHeight="1">
      <c r="BB1056" s="16"/>
    </row>
    <row r="1057" spans="54:54" ht="16.5" customHeight="1">
      <c r="BB1057" s="16"/>
    </row>
    <row r="1058" spans="54:54" ht="16.5" customHeight="1">
      <c r="BB1058" s="16"/>
    </row>
    <row r="1059" spans="54:54" ht="16.5" customHeight="1">
      <c r="BB1059" s="16"/>
    </row>
    <row r="1060" spans="54:54" ht="16.5" customHeight="1">
      <c r="BB1060" s="16"/>
    </row>
    <row r="1061" spans="54:54" ht="16.5" customHeight="1">
      <c r="BB1061" s="16"/>
    </row>
    <row r="1062" spans="54:54" ht="16.5" customHeight="1">
      <c r="BB1062" s="16"/>
    </row>
    <row r="1063" spans="54:54" ht="16.5" customHeight="1">
      <c r="BB1063" s="16"/>
    </row>
    <row r="1064" spans="54:54" ht="16.5" customHeight="1">
      <c r="BB1064" s="16"/>
    </row>
    <row r="1065" spans="54:54" ht="16.5" customHeight="1">
      <c r="BB1065" s="16"/>
    </row>
    <row r="1066" spans="54:54" ht="16.5" customHeight="1">
      <c r="BB1066" s="16"/>
    </row>
    <row r="1067" spans="54:54" ht="16.5" customHeight="1">
      <c r="BB1067" s="16"/>
    </row>
    <row r="1068" spans="54:54" ht="16.5" customHeight="1">
      <c r="BB1068" s="16"/>
    </row>
    <row r="1069" spans="54:54" ht="16.5" customHeight="1">
      <c r="BB1069" s="16"/>
    </row>
    <row r="1070" spans="54:54" ht="16.5" customHeight="1">
      <c r="BB1070" s="16"/>
    </row>
    <row r="1071" spans="54:54" ht="16.5" customHeight="1">
      <c r="BB1071" s="16"/>
    </row>
    <row r="1072" spans="54:54" ht="16.5" customHeight="1">
      <c r="BB1072" s="16"/>
    </row>
    <row r="1073" spans="54:54" ht="16.5" customHeight="1">
      <c r="BB1073" s="16"/>
    </row>
    <row r="1074" spans="54:54" ht="16.5" customHeight="1">
      <c r="BB1074" s="16"/>
    </row>
    <row r="1075" spans="54:54" ht="16.5" customHeight="1">
      <c r="BB1075" s="16"/>
    </row>
    <row r="1076" spans="54:54" ht="16.5" customHeight="1">
      <c r="BB1076" s="16"/>
    </row>
    <row r="1077" spans="54:54" ht="16.5" customHeight="1">
      <c r="BB1077" s="16"/>
    </row>
    <row r="1078" spans="54:54" ht="16.5" customHeight="1">
      <c r="BB1078" s="16"/>
    </row>
    <row r="1079" spans="54:54" ht="16.5" customHeight="1">
      <c r="BB1079" s="16"/>
    </row>
    <row r="1080" spans="54:54" ht="16.5" customHeight="1">
      <c r="BB1080" s="16"/>
    </row>
    <row r="1081" spans="54:54" ht="16.5" customHeight="1">
      <c r="BB1081" s="16"/>
    </row>
    <row r="1082" spans="54:54" ht="16.5" customHeight="1">
      <c r="BB1082" s="16"/>
    </row>
    <row r="1083" spans="54:54" ht="16.5" customHeight="1">
      <c r="BB1083" s="16"/>
    </row>
    <row r="1084" spans="54:54" ht="16.5" customHeight="1">
      <c r="BB1084" s="16"/>
    </row>
    <row r="1085" spans="54:54" ht="16.5" customHeight="1">
      <c r="BB1085" s="16"/>
    </row>
    <row r="1086" spans="54:54" ht="16.5" customHeight="1">
      <c r="BB1086" s="16"/>
    </row>
    <row r="1087" spans="54:54" ht="16.5" customHeight="1">
      <c r="BB1087" s="16"/>
    </row>
    <row r="1088" spans="54:54" ht="16.5" customHeight="1">
      <c r="BB1088" s="16"/>
    </row>
    <row r="1089" spans="54:54" ht="16.5" customHeight="1">
      <c r="BB1089" s="16"/>
    </row>
    <row r="1090" spans="54:54" ht="16.5" customHeight="1">
      <c r="BB1090" s="16"/>
    </row>
    <row r="1091" spans="54:54" ht="16.5" customHeight="1">
      <c r="BB1091" s="16"/>
    </row>
    <row r="1092" spans="54:54" ht="16.5" customHeight="1">
      <c r="BB1092" s="16"/>
    </row>
    <row r="1093" spans="54:54" ht="16.5" customHeight="1">
      <c r="BB1093" s="16"/>
    </row>
    <row r="1094" spans="54:54" ht="16.5" customHeight="1">
      <c r="BB1094" s="16"/>
    </row>
    <row r="1095" spans="54:54" ht="16.5" customHeight="1">
      <c r="BB1095" s="16"/>
    </row>
    <row r="1096" spans="54:54" ht="16.5" customHeight="1">
      <c r="BB1096" s="16"/>
    </row>
    <row r="1097" spans="54:54" ht="16.5" customHeight="1">
      <c r="BB1097" s="16"/>
    </row>
    <row r="1098" spans="54:54" ht="16.5" customHeight="1">
      <c r="BB1098" s="16"/>
    </row>
    <row r="1099" spans="54:54" ht="16.5" customHeight="1">
      <c r="BB1099" s="16"/>
    </row>
    <row r="1100" spans="54:54" ht="16.5" customHeight="1">
      <c r="BB1100" s="16"/>
    </row>
    <row r="1101" spans="54:54" ht="16.5" customHeight="1">
      <c r="BB1101" s="16"/>
    </row>
    <row r="1102" spans="54:54" ht="16.5" customHeight="1">
      <c r="BB1102" s="16"/>
    </row>
    <row r="1103" spans="54:54" ht="16.5" customHeight="1">
      <c r="BB1103" s="16"/>
    </row>
    <row r="1104" spans="54:54" ht="16.5" customHeight="1">
      <c r="BB1104" s="16"/>
    </row>
    <row r="1105" spans="54:54" ht="16.5" customHeight="1">
      <c r="BB1105" s="16"/>
    </row>
    <row r="1106" spans="54:54" ht="16.5" customHeight="1">
      <c r="BB1106" s="16"/>
    </row>
    <row r="1107" spans="54:54" ht="16.5" customHeight="1">
      <c r="BB1107" s="16"/>
    </row>
    <row r="1108" spans="54:54" ht="16.5" customHeight="1">
      <c r="BB1108" s="16"/>
    </row>
    <row r="1109" spans="54:54" ht="16.5" customHeight="1">
      <c r="BB1109" s="16"/>
    </row>
    <row r="1110" spans="54:54" ht="16.5" customHeight="1">
      <c r="BB1110" s="16"/>
    </row>
    <row r="1111" spans="54:54" ht="16.5" customHeight="1">
      <c r="BB1111" s="16"/>
    </row>
    <row r="1112" spans="54:54" ht="16.5" customHeight="1">
      <c r="BB1112" s="16"/>
    </row>
    <row r="1113" spans="54:54" ht="16.5" customHeight="1">
      <c r="BB1113" s="16"/>
    </row>
    <row r="1114" spans="54:54" ht="16.5" customHeight="1">
      <c r="BB1114" s="16"/>
    </row>
    <row r="1115" spans="54:54" ht="16.5" customHeight="1">
      <c r="BB1115" s="16"/>
    </row>
    <row r="1116" spans="54:54" ht="16.5" customHeight="1">
      <c r="BB1116" s="16"/>
    </row>
    <row r="1117" spans="54:54" ht="16.5" customHeight="1">
      <c r="BB1117" s="16"/>
    </row>
    <row r="1118" spans="54:54" ht="16.5" customHeight="1">
      <c r="BB1118" s="16"/>
    </row>
    <row r="1119" spans="54:54" ht="16.5" customHeight="1">
      <c r="BB1119" s="16"/>
    </row>
    <row r="1120" spans="54:54" ht="16.5" customHeight="1">
      <c r="BB1120" s="16"/>
    </row>
    <row r="1121" spans="54:54" ht="16.5" customHeight="1">
      <c r="BB1121" s="16"/>
    </row>
    <row r="1122" spans="54:54" ht="16.5" customHeight="1">
      <c r="BB1122" s="16"/>
    </row>
    <row r="1123" spans="54:54" ht="16.5" customHeight="1">
      <c r="BB1123" s="16"/>
    </row>
    <row r="1124" spans="54:54" ht="16.5" customHeight="1">
      <c r="BB1124" s="16"/>
    </row>
    <row r="1125" spans="54:54" ht="16.5" customHeight="1">
      <c r="BB1125" s="16"/>
    </row>
    <row r="1126" spans="54:54" ht="16.5" customHeight="1">
      <c r="BB1126" s="16"/>
    </row>
    <row r="1127" spans="54:54" ht="16.5" customHeight="1">
      <c r="BB1127" s="16"/>
    </row>
    <row r="1128" spans="54:54" ht="16.5" customHeight="1">
      <c r="BB1128" s="16"/>
    </row>
    <row r="1129" spans="54:54" ht="16.5" customHeight="1">
      <c r="BB1129" s="16"/>
    </row>
    <row r="1130" spans="54:54" ht="16.5" customHeight="1">
      <c r="BB1130" s="16"/>
    </row>
    <row r="1131" spans="54:54" ht="16.5" customHeight="1">
      <c r="BB1131" s="16"/>
    </row>
    <row r="1132" spans="54:54" ht="16.5" customHeight="1">
      <c r="BB1132" s="16"/>
    </row>
    <row r="1133" spans="54:54" ht="16.5" customHeight="1">
      <c r="BB1133" s="16"/>
    </row>
    <row r="1134" spans="54:54" ht="16.5" customHeight="1">
      <c r="BB1134" s="16"/>
    </row>
    <row r="1135" spans="54:54" ht="16.5" customHeight="1">
      <c r="BB1135" s="16"/>
    </row>
    <row r="1136" spans="54:54" ht="16.5" customHeight="1">
      <c r="BB1136" s="16"/>
    </row>
    <row r="1137" spans="54:54" ht="16.5" customHeight="1">
      <c r="BB1137" s="16"/>
    </row>
    <row r="1138" spans="54:54" ht="16.5" customHeight="1">
      <c r="BB1138" s="16"/>
    </row>
    <row r="1139" spans="54:54" ht="16.5" customHeight="1">
      <c r="BB1139" s="16"/>
    </row>
    <row r="1140" spans="54:54" ht="16.5" customHeight="1">
      <c r="BB1140" s="16"/>
    </row>
    <row r="1141" spans="54:54" ht="16.5" customHeight="1">
      <c r="BB1141" s="16"/>
    </row>
    <row r="1142" spans="54:54" ht="16.5" customHeight="1">
      <c r="BB1142" s="16"/>
    </row>
    <row r="1143" spans="54:54" ht="16.5" customHeight="1">
      <c r="BB1143" s="16"/>
    </row>
    <row r="1144" spans="54:54" ht="16.5" customHeight="1">
      <c r="BB1144" s="16"/>
    </row>
    <row r="1145" spans="54:54" ht="16.5" customHeight="1">
      <c r="BB1145" s="16"/>
    </row>
    <row r="1146" spans="54:54" ht="16.5" customHeight="1">
      <c r="BB1146" s="16"/>
    </row>
    <row r="1147" spans="54:54" ht="16.5" customHeight="1">
      <c r="BB1147" s="16"/>
    </row>
    <row r="1148" spans="54:54" ht="16.5" customHeight="1">
      <c r="BB1148" s="16"/>
    </row>
    <row r="1149" spans="54:54" ht="16.5" customHeight="1">
      <c r="BB1149" s="16"/>
    </row>
    <row r="1150" spans="54:54" ht="16.5" customHeight="1">
      <c r="BB1150" s="16"/>
    </row>
    <row r="1151" spans="54:54" ht="16.5" customHeight="1">
      <c r="BB1151" s="16"/>
    </row>
    <row r="1152" spans="54:54" ht="16.5" customHeight="1">
      <c r="BB1152" s="16"/>
    </row>
    <row r="1153" spans="54:54" ht="16.5" customHeight="1">
      <c r="BB1153" s="16"/>
    </row>
    <row r="1154" spans="54:54" ht="16.5" customHeight="1">
      <c r="BB1154" s="16"/>
    </row>
    <row r="1155" spans="54:54" ht="16.5" customHeight="1">
      <c r="BB1155" s="16"/>
    </row>
    <row r="1156" spans="54:54" ht="16.5" customHeight="1">
      <c r="BB1156" s="16"/>
    </row>
    <row r="1157" spans="54:54" ht="16.5" customHeight="1">
      <c r="BB1157" s="16"/>
    </row>
    <row r="1158" spans="54:54" ht="16.5" customHeight="1">
      <c r="BB1158" s="16"/>
    </row>
    <row r="1159" spans="54:54" ht="16.5" customHeight="1">
      <c r="BB1159" s="16"/>
    </row>
    <row r="1160" spans="54:54" ht="16.5" customHeight="1">
      <c r="BB1160" s="16"/>
    </row>
    <row r="1161" spans="54:54" ht="16.5" customHeight="1">
      <c r="BB1161" s="16"/>
    </row>
    <row r="1162" spans="54:54" ht="16.5" customHeight="1">
      <c r="BB1162" s="16"/>
    </row>
    <row r="1163" spans="54:54" ht="16.5" customHeight="1">
      <c r="BB1163" s="16"/>
    </row>
    <row r="1164" spans="54:54" ht="16.5" customHeight="1">
      <c r="BB1164" s="16"/>
    </row>
    <row r="1165" spans="54:54" ht="16.5" customHeight="1">
      <c r="BB1165" s="16"/>
    </row>
    <row r="1166" spans="54:54" ht="16.5" customHeight="1">
      <c r="BB1166" s="16"/>
    </row>
    <row r="1167" spans="54:54" ht="16.5" customHeight="1">
      <c r="BB1167" s="16"/>
    </row>
    <row r="1168" spans="54:54" ht="16.5" customHeight="1">
      <c r="BB1168" s="16"/>
    </row>
    <row r="1169" spans="54:54" ht="16.5" customHeight="1">
      <c r="BB1169" s="16"/>
    </row>
    <row r="1170" spans="54:54" ht="16.5" customHeight="1">
      <c r="BB1170" s="16"/>
    </row>
    <row r="1171" spans="54:54" ht="16.5" customHeight="1">
      <c r="BB1171" s="16"/>
    </row>
    <row r="1172" spans="54:54" ht="16.5" customHeight="1">
      <c r="BB1172" s="16"/>
    </row>
    <row r="1173" spans="54:54" ht="16.5" customHeight="1">
      <c r="BB1173" s="16"/>
    </row>
    <row r="1174" spans="54:54" ht="16.5" customHeight="1">
      <c r="BB1174" s="16"/>
    </row>
    <row r="1175" spans="54:54" ht="16.5" customHeight="1">
      <c r="BB1175" s="16"/>
    </row>
    <row r="1176" spans="54:54" ht="16.5" customHeight="1">
      <c r="BB1176" s="16"/>
    </row>
    <row r="1177" spans="54:54" ht="16.5" customHeight="1">
      <c r="BB1177" s="16"/>
    </row>
    <row r="1178" spans="54:54" ht="16.5" customHeight="1">
      <c r="BB1178" s="16"/>
    </row>
    <row r="1179" spans="54:54" ht="16.5" customHeight="1">
      <c r="BB1179" s="16"/>
    </row>
    <row r="1180" spans="54:54" ht="16.5" customHeight="1">
      <c r="BB1180" s="16"/>
    </row>
    <row r="1181" spans="54:54" ht="16.5" customHeight="1">
      <c r="BB1181" s="16"/>
    </row>
    <row r="1182" spans="54:54" ht="16.5" customHeight="1">
      <c r="BB1182" s="16"/>
    </row>
    <row r="1183" spans="54:54" ht="16.5" customHeight="1">
      <c r="BB1183" s="16"/>
    </row>
    <row r="1184" spans="54:54" ht="16.5" customHeight="1">
      <c r="BB1184" s="16"/>
    </row>
    <row r="1185" spans="54:54" ht="16.5" customHeight="1">
      <c r="BB1185" s="16"/>
    </row>
    <row r="1186" spans="54:54" ht="16.5" customHeight="1">
      <c r="BB1186" s="16"/>
    </row>
    <row r="1187" spans="54:54" ht="16.5" customHeight="1">
      <c r="BB1187" s="16"/>
    </row>
    <row r="1188" spans="54:54" ht="16.5" customHeight="1">
      <c r="BB1188" s="16"/>
    </row>
    <row r="1189" spans="54:54" ht="16.5" customHeight="1">
      <c r="BB1189" s="16"/>
    </row>
    <row r="1190" spans="54:54" ht="16.5" customHeight="1">
      <c r="BB1190" s="16"/>
    </row>
    <row r="1191" spans="54:54" ht="16.5" customHeight="1">
      <c r="BB1191" s="16"/>
    </row>
    <row r="1192" spans="54:54" ht="16.5" customHeight="1">
      <c r="BB1192" s="16"/>
    </row>
    <row r="1193" spans="54:54" ht="16.5" customHeight="1">
      <c r="BB1193" s="16"/>
    </row>
    <row r="1194" spans="54:54" ht="16.5" customHeight="1">
      <c r="BB1194" s="16"/>
    </row>
    <row r="1195" spans="54:54" ht="16.5" customHeight="1">
      <c r="BB1195" s="16"/>
    </row>
    <row r="1196" spans="54:54" ht="16.5" customHeight="1">
      <c r="BB1196" s="16"/>
    </row>
    <row r="1197" spans="54:54" ht="16.5" customHeight="1">
      <c r="BB1197" s="16"/>
    </row>
    <row r="1198" spans="54:54" ht="16.5" customHeight="1">
      <c r="BB1198" s="16"/>
    </row>
    <row r="1199" spans="54:54" ht="16.5" customHeight="1">
      <c r="BB1199" s="16"/>
    </row>
    <row r="1200" spans="54:54" ht="16.5" customHeight="1">
      <c r="BB1200" s="16"/>
    </row>
    <row r="1201" spans="54:54" ht="16.5" customHeight="1">
      <c r="BB1201" s="16"/>
    </row>
    <row r="1202" spans="54:54" ht="16.5" customHeight="1">
      <c r="BB1202" s="16"/>
    </row>
    <row r="1203" spans="54:54" ht="16.5" customHeight="1">
      <c r="BB1203" s="16"/>
    </row>
    <row r="1204" spans="54:54" ht="16.5" customHeight="1">
      <c r="BB1204" s="16"/>
    </row>
    <row r="1205" spans="54:54" ht="16.5" customHeight="1">
      <c r="BB1205" s="16"/>
    </row>
    <row r="1206" spans="54:54" ht="16.5" customHeight="1">
      <c r="BB1206" s="16"/>
    </row>
    <row r="1207" spans="54:54" ht="16.5" customHeight="1">
      <c r="BB1207" s="16"/>
    </row>
    <row r="1208" spans="54:54" ht="16.5" customHeight="1">
      <c r="BB1208" s="16"/>
    </row>
    <row r="1209" spans="54:54" ht="16.5" customHeight="1">
      <c r="BB1209" s="16"/>
    </row>
    <row r="1210" spans="54:54" ht="16.5" customHeight="1">
      <c r="BB1210" s="16"/>
    </row>
    <row r="1211" spans="54:54" ht="16.5" customHeight="1">
      <c r="BB1211" s="16"/>
    </row>
    <row r="1212" spans="54:54" ht="16.5" customHeight="1">
      <c r="BB1212" s="16"/>
    </row>
    <row r="1213" spans="54:54" ht="16.5" customHeight="1">
      <c r="BB1213" s="16"/>
    </row>
    <row r="1214" spans="54:54" ht="16.5" customHeight="1">
      <c r="BB1214" s="16"/>
    </row>
    <row r="1215" spans="54:54" ht="16.5" customHeight="1">
      <c r="BB1215" s="16"/>
    </row>
    <row r="1216" spans="54:54" ht="16.5" customHeight="1">
      <c r="BB1216" s="16"/>
    </row>
    <row r="1217" spans="54:54" ht="16.5" customHeight="1">
      <c r="BB1217" s="16"/>
    </row>
    <row r="1218" spans="54:54" ht="16.5" customHeight="1">
      <c r="BB1218" s="16"/>
    </row>
    <row r="1219" spans="54:54" ht="16.5" customHeight="1">
      <c r="BB1219" s="16"/>
    </row>
    <row r="1220" spans="54:54" ht="16.5" customHeight="1">
      <c r="BB1220" s="16"/>
    </row>
    <row r="1221" spans="54:54" ht="16.5" customHeight="1">
      <c r="BB1221" s="16"/>
    </row>
    <row r="1222" spans="54:54" ht="16.5" customHeight="1">
      <c r="BB1222" s="16"/>
    </row>
    <row r="1223" spans="54:54" ht="16.5" customHeight="1">
      <c r="BB1223" s="16"/>
    </row>
    <row r="1224" spans="54:54" ht="16.5" customHeight="1">
      <c r="BB1224" s="16"/>
    </row>
    <row r="1225" spans="54:54" ht="16.5" customHeight="1">
      <c r="BB1225" s="16"/>
    </row>
    <row r="1226" spans="54:54" ht="16.5" customHeight="1">
      <c r="BB1226" s="16"/>
    </row>
    <row r="1227" spans="54:54" ht="16.5" customHeight="1">
      <c r="BB1227" s="16"/>
    </row>
    <row r="1228" spans="54:54" ht="16.5" customHeight="1">
      <c r="BB1228" s="16"/>
    </row>
    <row r="1229" spans="54:54" ht="16.5" customHeight="1">
      <c r="BB1229" s="16"/>
    </row>
    <row r="1230" spans="54:54" ht="16.5" customHeight="1">
      <c r="BB1230" s="16"/>
    </row>
    <row r="1231" spans="54:54" ht="16.5" customHeight="1">
      <c r="BB1231" s="16"/>
    </row>
    <row r="1232" spans="54:54" ht="16.5" customHeight="1">
      <c r="BB1232" s="16"/>
    </row>
    <row r="1233" spans="54:54" ht="16.5" customHeight="1">
      <c r="BB1233" s="16"/>
    </row>
    <row r="1234" spans="54:54" ht="16.5" customHeight="1">
      <c r="BB1234" s="16"/>
    </row>
    <row r="1235" spans="54:54" ht="16.5" customHeight="1">
      <c r="BB1235" s="16"/>
    </row>
    <row r="1236" spans="54:54" ht="16.5" customHeight="1">
      <c r="BB1236" s="16"/>
    </row>
    <row r="1237" spans="54:54" ht="16.5" customHeight="1">
      <c r="BB1237" s="16"/>
    </row>
    <row r="1238" spans="54:54" ht="16.5" customHeight="1">
      <c r="BB1238" s="16"/>
    </row>
    <row r="1239" spans="54:54" ht="16.5" customHeight="1">
      <c r="BB1239" s="16"/>
    </row>
    <row r="1240" spans="54:54" ht="16.5" customHeight="1">
      <c r="BB1240" s="16"/>
    </row>
    <row r="1241" spans="54:54" ht="16.5" customHeight="1">
      <c r="BB1241" s="16"/>
    </row>
    <row r="1242" spans="54:54" ht="16.5" customHeight="1">
      <c r="BB1242" s="16"/>
    </row>
    <row r="1243" spans="54:54" ht="16.5" customHeight="1">
      <c r="BB1243" s="16"/>
    </row>
    <row r="1244" spans="54:54" ht="16.5" customHeight="1">
      <c r="BB1244" s="16"/>
    </row>
    <row r="1245" spans="54:54" ht="16.5" customHeight="1">
      <c r="BB1245" s="16"/>
    </row>
    <row r="1246" spans="54:54" ht="16.5" customHeight="1">
      <c r="BB1246" s="16"/>
    </row>
    <row r="1247" spans="54:54" ht="16.5" customHeight="1">
      <c r="BB1247" s="16"/>
    </row>
    <row r="1248" spans="54:54" ht="16.5" customHeight="1">
      <c r="BB1248" s="16"/>
    </row>
    <row r="1249" spans="54:54" ht="16.5" customHeight="1">
      <c r="BB1249" s="16"/>
    </row>
    <row r="1250" spans="54:54" ht="16.5" customHeight="1">
      <c r="BB1250" s="16"/>
    </row>
    <row r="1251" spans="54:54" ht="16.5" customHeight="1">
      <c r="BB1251" s="16"/>
    </row>
    <row r="1252" spans="54:54" ht="16.5" customHeight="1">
      <c r="BB1252" s="16"/>
    </row>
    <row r="1253" spans="54:54" ht="16.5" customHeight="1">
      <c r="BB1253" s="16"/>
    </row>
    <row r="1254" spans="54:54" ht="16.5" customHeight="1">
      <c r="BB1254" s="16"/>
    </row>
    <row r="1255" spans="54:54" ht="16.5" customHeight="1">
      <c r="BB1255" s="16"/>
    </row>
    <row r="1256" spans="54:54" ht="16.5" customHeight="1">
      <c r="BB1256" s="16"/>
    </row>
    <row r="1257" spans="54:54" ht="16.5" customHeight="1">
      <c r="BB1257" s="16"/>
    </row>
    <row r="1258" spans="54:54" ht="16.5" customHeight="1">
      <c r="BB1258" s="16"/>
    </row>
    <row r="1259" spans="54:54" ht="16.5" customHeight="1">
      <c r="BB1259" s="16"/>
    </row>
    <row r="1260" spans="54:54" ht="16.5" customHeight="1">
      <c r="BB1260" s="16"/>
    </row>
    <row r="1261" spans="54:54" ht="16.5" customHeight="1">
      <c r="BB1261" s="16"/>
    </row>
    <row r="1262" spans="54:54" ht="16.5" customHeight="1">
      <c r="BB1262" s="16"/>
    </row>
    <row r="1263" spans="54:54" ht="16.5" customHeight="1">
      <c r="BB1263" s="16"/>
    </row>
  </sheetData>
  <sheetProtection algorithmName="SHA-512" hashValue="Tjp01VHfoxoEWD7sCm6BqtIu+EdTb0Bd4t4WY0fMvPs5EFzDoHXuKZ737RZT26NTvykQRxMkCXXfGfmBIJtJwA==" saltValue="ibPxgFKxY/32q40/hcB75w==" spinCount="100000" sheet="1" formatCells="0"/>
  <mergeCells count="308">
    <mergeCell ref="L62:L63"/>
    <mergeCell ref="M62:N63"/>
    <mergeCell ref="L64:L65"/>
    <mergeCell ref="M64:N65"/>
    <mergeCell ref="Z57:Z58"/>
    <mergeCell ref="AA57:AA58"/>
    <mergeCell ref="AC57:AC58"/>
    <mergeCell ref="AD57:AD58"/>
    <mergeCell ref="M36:N37"/>
    <mergeCell ref="Z35:Z38"/>
    <mergeCell ref="S57:T57"/>
    <mergeCell ref="V57:V58"/>
    <mergeCell ref="W57:W58"/>
    <mergeCell ref="S59:S62"/>
    <mergeCell ref="T59:T62"/>
    <mergeCell ref="M38:N39"/>
    <mergeCell ref="L38:L39"/>
    <mergeCell ref="L36:L37"/>
    <mergeCell ref="L34:L35"/>
    <mergeCell ref="Q35:Q38"/>
    <mergeCell ref="P35:P38"/>
    <mergeCell ref="V35:V38"/>
    <mergeCell ref="U35:U38"/>
    <mergeCell ref="T35:T38"/>
    <mergeCell ref="V19:W19"/>
    <mergeCell ref="Z19:AA19"/>
    <mergeCell ref="AC19:AD19"/>
    <mergeCell ref="P44:Q44"/>
    <mergeCell ref="P56:Q56"/>
    <mergeCell ref="P33:Q34"/>
    <mergeCell ref="R33:R34"/>
    <mergeCell ref="S33:T33"/>
    <mergeCell ref="U33:U34"/>
    <mergeCell ref="V33:V34"/>
    <mergeCell ref="W33:W34"/>
    <mergeCell ref="Z33:Z34"/>
    <mergeCell ref="AA33:AA34"/>
    <mergeCell ref="AA47:AA50"/>
    <mergeCell ref="P23:P26"/>
    <mergeCell ref="W47:W50"/>
    <mergeCell ref="P45:Q46"/>
    <mergeCell ref="R45:R46"/>
    <mergeCell ref="T47:T50"/>
    <mergeCell ref="U45:U46"/>
    <mergeCell ref="U47:U50"/>
    <mergeCell ref="AA35:AA38"/>
    <mergeCell ref="W35:W38"/>
    <mergeCell ref="R35:R38"/>
    <mergeCell ref="M66:N67"/>
    <mergeCell ref="P59:P62"/>
    <mergeCell ref="L57:N57"/>
    <mergeCell ref="P57:Q58"/>
    <mergeCell ref="M52:N53"/>
    <mergeCell ref="L52:L53"/>
    <mergeCell ref="F9:F10"/>
    <mergeCell ref="F11:F12"/>
    <mergeCell ref="F13:F14"/>
    <mergeCell ref="F15:F16"/>
    <mergeCell ref="Q59:Q62"/>
    <mergeCell ref="P13:Q13"/>
    <mergeCell ref="P14:Q14"/>
    <mergeCell ref="P16:Q16"/>
    <mergeCell ref="P15:Q15"/>
    <mergeCell ref="Q47:Q50"/>
    <mergeCell ref="P47:P50"/>
    <mergeCell ref="M34:N35"/>
    <mergeCell ref="M46:N47"/>
    <mergeCell ref="M58:N59"/>
    <mergeCell ref="L58:L59"/>
    <mergeCell ref="L60:L61"/>
    <mergeCell ref="M60:N61"/>
    <mergeCell ref="L66:L67"/>
    <mergeCell ref="L28:L29"/>
    <mergeCell ref="M28:N29"/>
    <mergeCell ref="L40:L41"/>
    <mergeCell ref="M40:N41"/>
    <mergeCell ref="L50:L51"/>
    <mergeCell ref="M50:N51"/>
    <mergeCell ref="L48:L49"/>
    <mergeCell ref="M48:N49"/>
    <mergeCell ref="L45:N45"/>
    <mergeCell ref="L46:L47"/>
    <mergeCell ref="Z17:AA17"/>
    <mergeCell ref="Z18:AA18"/>
    <mergeCell ref="P20:Q20"/>
    <mergeCell ref="AA71:AA73"/>
    <mergeCell ref="AF21:AG22"/>
    <mergeCell ref="AF33:AG34"/>
    <mergeCell ref="AF35:AG38"/>
    <mergeCell ref="AF45:AG46"/>
    <mergeCell ref="AF47:AG50"/>
    <mergeCell ref="AE33:AE34"/>
    <mergeCell ref="AC33:AC34"/>
    <mergeCell ref="AE57:AE58"/>
    <mergeCell ref="U59:U62"/>
    <mergeCell ref="AF57:AG58"/>
    <mergeCell ref="R59:R62"/>
    <mergeCell ref="V59:V62"/>
    <mergeCell ref="W59:W62"/>
    <mergeCell ref="Z59:Z62"/>
    <mergeCell ref="AA59:AA62"/>
    <mergeCell ref="AC59:AC62"/>
    <mergeCell ref="AD59:AD62"/>
    <mergeCell ref="AE59:AE62"/>
    <mergeCell ref="AF59:AG62"/>
    <mergeCell ref="R57:R58"/>
    <mergeCell ref="AC17:AD17"/>
    <mergeCell ref="AC18:AD18"/>
    <mergeCell ref="T16:U16"/>
    <mergeCell ref="Z23:Z26"/>
    <mergeCell ref="AA23:AA26"/>
    <mergeCell ref="Z69:Z70"/>
    <mergeCell ref="AA69:AA70"/>
    <mergeCell ref="S21:T21"/>
    <mergeCell ref="U21:U22"/>
    <mergeCell ref="T23:T26"/>
    <mergeCell ref="U69:U70"/>
    <mergeCell ref="V69:V70"/>
    <mergeCell ref="W69:W70"/>
    <mergeCell ref="V17:W17"/>
    <mergeCell ref="V18:W18"/>
    <mergeCell ref="AC23:AC26"/>
    <mergeCell ref="AD23:AD26"/>
    <mergeCell ref="R69:S70"/>
    <mergeCell ref="T69:T70"/>
    <mergeCell ref="AC69:AD70"/>
    <mergeCell ref="R23:R26"/>
    <mergeCell ref="AD33:AD34"/>
    <mergeCell ref="S45:T45"/>
    <mergeCell ref="R47:R50"/>
    <mergeCell ref="R13:S13"/>
    <mergeCell ref="T13:U13"/>
    <mergeCell ref="AF12:AG12"/>
    <mergeCell ref="AF13:AG13"/>
    <mergeCell ref="Z13:AA13"/>
    <mergeCell ref="AC13:AD13"/>
    <mergeCell ref="Z16:AA16"/>
    <mergeCell ref="AC16:AD16"/>
    <mergeCell ref="AF14:AG14"/>
    <mergeCell ref="AF15:AG15"/>
    <mergeCell ref="AF16:AG16"/>
    <mergeCell ref="R15:S15"/>
    <mergeCell ref="T15:U15"/>
    <mergeCell ref="R14:S14"/>
    <mergeCell ref="R16:S16"/>
    <mergeCell ref="V16:W16"/>
    <mergeCell ref="AF5:AG6"/>
    <mergeCell ref="AF7:AG7"/>
    <mergeCell ref="AF8:AG8"/>
    <mergeCell ref="AF9:AG9"/>
    <mergeCell ref="Z15:AA15"/>
    <mergeCell ref="AC15:AD15"/>
    <mergeCell ref="AF10:AG10"/>
    <mergeCell ref="AF11:AG11"/>
    <mergeCell ref="T14:U14"/>
    <mergeCell ref="V14:W14"/>
    <mergeCell ref="Z14:AA14"/>
    <mergeCell ref="AC14:AD14"/>
    <mergeCell ref="V13:W13"/>
    <mergeCell ref="T11:U11"/>
    <mergeCell ref="V11:W11"/>
    <mergeCell ref="Z11:AA11"/>
    <mergeCell ref="V15:W15"/>
    <mergeCell ref="AE5:AE6"/>
    <mergeCell ref="C13:C14"/>
    <mergeCell ref="D13:D14"/>
    <mergeCell ref="E13:E14"/>
    <mergeCell ref="L13:M13"/>
    <mergeCell ref="L14:M14"/>
    <mergeCell ref="N14:O14"/>
    <mergeCell ref="D15:D16"/>
    <mergeCell ref="L16:M16"/>
    <mergeCell ref="N16:O16"/>
    <mergeCell ref="C15:C16"/>
    <mergeCell ref="E15:E16"/>
    <mergeCell ref="L15:M15"/>
    <mergeCell ref="N15:O15"/>
    <mergeCell ref="N13:O13"/>
    <mergeCell ref="L1:O1"/>
    <mergeCell ref="R1:T1"/>
    <mergeCell ref="T10:U10"/>
    <mergeCell ref="V10:W10"/>
    <mergeCell ref="Z10:AA10"/>
    <mergeCell ref="AC10:AD10"/>
    <mergeCell ref="R9:S9"/>
    <mergeCell ref="T9:U9"/>
    <mergeCell ref="V9:W9"/>
    <mergeCell ref="Z9:AA9"/>
    <mergeCell ref="L9:M9"/>
    <mergeCell ref="N9:O9"/>
    <mergeCell ref="P9:Q9"/>
    <mergeCell ref="R8:S8"/>
    <mergeCell ref="T8:U8"/>
    <mergeCell ref="L6:M6"/>
    <mergeCell ref="N6:O6"/>
    <mergeCell ref="P6:Q6"/>
    <mergeCell ref="R6:S6"/>
    <mergeCell ref="T6:U6"/>
    <mergeCell ref="V6:W6"/>
    <mergeCell ref="R5:S5"/>
    <mergeCell ref="T5:U5"/>
    <mergeCell ref="V5:W5"/>
    <mergeCell ref="F7:F8"/>
    <mergeCell ref="C2:K2"/>
    <mergeCell ref="L2:O2"/>
    <mergeCell ref="P5:Q5"/>
    <mergeCell ref="AC2:AD2"/>
    <mergeCell ref="L3:O3"/>
    <mergeCell ref="S3:V3"/>
    <mergeCell ref="AC3:AD3"/>
    <mergeCell ref="R2:V2"/>
    <mergeCell ref="F5:F6"/>
    <mergeCell ref="C9:C10"/>
    <mergeCell ref="C7:C8"/>
    <mergeCell ref="L7:M7"/>
    <mergeCell ref="N7:O7"/>
    <mergeCell ref="P7:Q7"/>
    <mergeCell ref="AC5:AD6"/>
    <mergeCell ref="Z5:AA6"/>
    <mergeCell ref="C5:C6"/>
    <mergeCell ref="L5:M5"/>
    <mergeCell ref="N5:O5"/>
    <mergeCell ref="V8:W8"/>
    <mergeCell ref="Z8:AA8"/>
    <mergeCell ref="AC8:AD8"/>
    <mergeCell ref="R7:S7"/>
    <mergeCell ref="T7:U7"/>
    <mergeCell ref="V7:W7"/>
    <mergeCell ref="Z7:AA7"/>
    <mergeCell ref="D5:D6"/>
    <mergeCell ref="D7:D8"/>
    <mergeCell ref="E7:E8"/>
    <mergeCell ref="AC7:AD7"/>
    <mergeCell ref="L8:M8"/>
    <mergeCell ref="N8:O8"/>
    <mergeCell ref="P8:Q8"/>
    <mergeCell ref="Q23:Q26"/>
    <mergeCell ref="C11:C12"/>
    <mergeCell ref="L11:M11"/>
    <mergeCell ref="N11:O11"/>
    <mergeCell ref="P11:Q11"/>
    <mergeCell ref="E11:E12"/>
    <mergeCell ref="AC9:AD9"/>
    <mergeCell ref="L10:M10"/>
    <mergeCell ref="N10:O10"/>
    <mergeCell ref="P10:Q10"/>
    <mergeCell ref="R10:S10"/>
    <mergeCell ref="AC11:AD11"/>
    <mergeCell ref="L12:M12"/>
    <mergeCell ref="N12:O12"/>
    <mergeCell ref="P12:Q12"/>
    <mergeCell ref="R12:S12"/>
    <mergeCell ref="T12:U12"/>
    <mergeCell ref="V12:W12"/>
    <mergeCell ref="Z12:AA12"/>
    <mergeCell ref="AC12:AD12"/>
    <mergeCell ref="R11:S11"/>
    <mergeCell ref="D9:D10"/>
    <mergeCell ref="D11:D12"/>
    <mergeCell ref="E9:E10"/>
    <mergeCell ref="Z47:Z50"/>
    <mergeCell ref="AF23:AG26"/>
    <mergeCell ref="L26:L27"/>
    <mergeCell ref="M26:N27"/>
    <mergeCell ref="AE21:AE22"/>
    <mergeCell ref="S23:S26"/>
    <mergeCell ref="W21:W22"/>
    <mergeCell ref="V23:V26"/>
    <mergeCell ref="W23:W26"/>
    <mergeCell ref="P32:Q32"/>
    <mergeCell ref="L22:L23"/>
    <mergeCell ref="AE23:AE26"/>
    <mergeCell ref="L24:L25"/>
    <mergeCell ref="M24:N25"/>
    <mergeCell ref="U23:U26"/>
    <mergeCell ref="Z21:Z22"/>
    <mergeCell ref="AA21:AA22"/>
    <mergeCell ref="AC21:AC22"/>
    <mergeCell ref="AD21:AD22"/>
    <mergeCell ref="L21:N21"/>
    <mergeCell ref="P21:Q22"/>
    <mergeCell ref="R21:R22"/>
    <mergeCell ref="V21:V22"/>
    <mergeCell ref="M22:N23"/>
    <mergeCell ref="AA45:AA46"/>
    <mergeCell ref="S35:S38"/>
    <mergeCell ref="R71:S73"/>
    <mergeCell ref="U71:U73"/>
    <mergeCell ref="U57:U58"/>
    <mergeCell ref="AE35:AE38"/>
    <mergeCell ref="V47:V50"/>
    <mergeCell ref="W45:W46"/>
    <mergeCell ref="V45:V46"/>
    <mergeCell ref="T71:T73"/>
    <mergeCell ref="AC45:AC46"/>
    <mergeCell ref="AC47:AC50"/>
    <mergeCell ref="AD45:AD46"/>
    <mergeCell ref="AD47:AD50"/>
    <mergeCell ref="AE45:AE46"/>
    <mergeCell ref="AE47:AE50"/>
    <mergeCell ref="Z71:Z73"/>
    <mergeCell ref="AC35:AC38"/>
    <mergeCell ref="AD35:AD38"/>
    <mergeCell ref="AC71:AD73"/>
    <mergeCell ref="V71:V73"/>
    <mergeCell ref="W71:W73"/>
    <mergeCell ref="S47:S50"/>
    <mergeCell ref="Z45:Z46"/>
  </mergeCells>
  <phoneticPr fontId="2"/>
  <pageMargins left="0.4" right="0.19" top="0.34" bottom="0.25" header="0.31" footer="0.2"/>
  <pageSetup paperSize="9" scale="50" orientation="landscape" horizontalDpi="300" verticalDpi="300" r:id="rId1"/>
  <headerFooter alignWithMargins="0">
    <oddFooter>&amp;C&amp;Z&amp;F</oddFooter>
  </headerFooter>
  <colBreaks count="1" manualBreakCount="1">
    <brk id="36" max="1048575" man="1"/>
  </col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B1:M17"/>
  <sheetViews>
    <sheetView showGridLines="0" workbookViewId="0">
      <selection activeCell="D8" sqref="D8"/>
    </sheetView>
  </sheetViews>
  <sheetFormatPr defaultColWidth="9" defaultRowHeight="13"/>
  <cols>
    <col min="1" max="1" width="3.26953125" customWidth="1"/>
    <col min="2" max="2" width="6" customWidth="1"/>
    <col min="3" max="3" width="13.6328125" customWidth="1"/>
    <col min="4" max="11" width="11.36328125" customWidth="1"/>
  </cols>
  <sheetData>
    <row r="1" spans="2:13" ht="19">
      <c r="B1" s="481">
        <f>引数用シート!B2</f>
        <v>46023</v>
      </c>
      <c r="C1" s="481"/>
      <c r="D1" s="21" t="s">
        <v>94</v>
      </c>
      <c r="E1" s="22"/>
    </row>
    <row r="2" spans="2:13" ht="30" customHeight="1">
      <c r="B2" s="479" t="s">
        <v>77</v>
      </c>
      <c r="C2" s="479"/>
      <c r="D2" s="479" t="s">
        <v>44</v>
      </c>
      <c r="E2" s="479"/>
      <c r="F2" s="479" t="s">
        <v>76</v>
      </c>
      <c r="G2" s="479"/>
      <c r="H2" s="479" t="s">
        <v>45</v>
      </c>
      <c r="I2" s="479"/>
      <c r="J2" s="479" t="s">
        <v>153</v>
      </c>
      <c r="K2" s="479"/>
    </row>
    <row r="3" spans="2:13" ht="30" customHeight="1">
      <c r="B3" s="479" t="s">
        <v>75</v>
      </c>
      <c r="C3" s="479"/>
      <c r="D3" s="482">
        <v>6.5299999999999997E-2</v>
      </c>
      <c r="E3" s="482"/>
      <c r="F3" s="482">
        <v>3.1099999999999999E-2</v>
      </c>
      <c r="G3" s="482"/>
      <c r="H3" s="482">
        <v>2.7400000000000001E-2</v>
      </c>
      <c r="I3" s="482"/>
      <c r="J3" s="482">
        <v>2.8999999999999998E-3</v>
      </c>
      <c r="K3" s="482"/>
    </row>
    <row r="4" spans="2:13" ht="15" customHeight="1">
      <c r="B4" s="485" t="s">
        <v>78</v>
      </c>
      <c r="C4" s="486"/>
      <c r="D4" s="489">
        <v>27700</v>
      </c>
      <c r="E4" s="490"/>
      <c r="F4" s="489">
        <v>13400</v>
      </c>
      <c r="G4" s="490"/>
      <c r="H4" s="489">
        <v>14000</v>
      </c>
      <c r="I4" s="490"/>
      <c r="J4" s="483">
        <v>1300</v>
      </c>
      <c r="K4" s="484"/>
    </row>
    <row r="5" spans="2:13" ht="15" customHeight="1">
      <c r="B5" s="487"/>
      <c r="C5" s="488"/>
      <c r="D5" s="491"/>
      <c r="E5" s="492"/>
      <c r="F5" s="491"/>
      <c r="G5" s="492"/>
      <c r="H5" s="491"/>
      <c r="I5" s="492"/>
      <c r="J5" s="483">
        <v>100</v>
      </c>
      <c r="K5" s="484"/>
      <c r="L5" s="24" t="s">
        <v>154</v>
      </c>
    </row>
    <row r="6" spans="2:13" ht="30" customHeight="1">
      <c r="B6" s="493" t="s">
        <v>79</v>
      </c>
      <c r="C6" s="479"/>
      <c r="D6" s="480">
        <v>17800</v>
      </c>
      <c r="E6" s="480"/>
      <c r="F6" s="480">
        <v>8700</v>
      </c>
      <c r="G6" s="480"/>
      <c r="H6" s="480">
        <v>7000</v>
      </c>
      <c r="I6" s="480"/>
      <c r="J6" s="480">
        <v>900</v>
      </c>
      <c r="K6" s="480"/>
    </row>
    <row r="7" spans="2:13" ht="30" customHeight="1">
      <c r="B7" s="479" t="s">
        <v>159</v>
      </c>
      <c r="C7" s="479"/>
      <c r="D7" s="480">
        <v>670000</v>
      </c>
      <c r="E7" s="480"/>
      <c r="F7" s="480">
        <v>260000</v>
      </c>
      <c r="G7" s="480"/>
      <c r="H7" s="480">
        <v>170000</v>
      </c>
      <c r="I7" s="480"/>
      <c r="J7" s="480">
        <v>30000</v>
      </c>
      <c r="K7" s="480"/>
    </row>
    <row r="8" spans="2:13" ht="30" customHeight="1">
      <c r="B8" s="206" t="s">
        <v>164</v>
      </c>
      <c r="C8" s="205"/>
    </row>
    <row r="9" spans="2:13" ht="15" customHeight="1">
      <c r="B9" s="476" t="s">
        <v>165</v>
      </c>
      <c r="C9" s="477"/>
      <c r="D9" s="477"/>
      <c r="E9" s="478"/>
      <c r="F9" s="208">
        <v>430000</v>
      </c>
      <c r="H9" s="475" t="s">
        <v>176</v>
      </c>
      <c r="I9" s="475"/>
      <c r="J9" s="475"/>
      <c r="K9" s="475"/>
    </row>
    <row r="10" spans="2:13" ht="15" customHeight="1">
      <c r="B10" s="476" t="s">
        <v>166</v>
      </c>
      <c r="C10" s="477"/>
      <c r="D10" s="477"/>
      <c r="E10" s="478"/>
      <c r="F10" s="208">
        <v>310000</v>
      </c>
      <c r="G10" s="141" t="s">
        <v>169</v>
      </c>
      <c r="H10" s="207" t="s">
        <v>170</v>
      </c>
      <c r="I10" s="387" t="s">
        <v>173</v>
      </c>
      <c r="J10" s="387"/>
      <c r="K10" s="387"/>
      <c r="L10" s="387"/>
      <c r="M10" s="387"/>
    </row>
    <row r="11" spans="2:13" ht="15" customHeight="1">
      <c r="B11" s="476" t="s">
        <v>167</v>
      </c>
      <c r="C11" s="477"/>
      <c r="D11" s="477"/>
      <c r="E11" s="478"/>
      <c r="F11" s="208">
        <v>570000</v>
      </c>
      <c r="H11" s="207" t="s">
        <v>171</v>
      </c>
      <c r="I11" s="387" t="s">
        <v>174</v>
      </c>
      <c r="J11" s="387"/>
      <c r="K11" s="387"/>
      <c r="L11" s="387"/>
      <c r="M11" s="387"/>
    </row>
    <row r="12" spans="2:13" ht="15" customHeight="1">
      <c r="B12" s="476" t="s">
        <v>168</v>
      </c>
      <c r="C12" s="477"/>
      <c r="D12" s="477"/>
      <c r="E12" s="478"/>
      <c r="F12" s="208">
        <v>100000</v>
      </c>
      <c r="H12" s="207" t="s">
        <v>172</v>
      </c>
      <c r="I12" s="387" t="s">
        <v>175</v>
      </c>
      <c r="J12" s="387"/>
      <c r="K12" s="387"/>
      <c r="L12" s="387"/>
      <c r="M12" s="387"/>
    </row>
    <row r="13" spans="2:13" ht="15" customHeight="1">
      <c r="G13" s="141" t="s">
        <v>178</v>
      </c>
      <c r="H13" s="387" t="s">
        <v>177</v>
      </c>
      <c r="I13" s="387"/>
      <c r="J13" s="387"/>
      <c r="K13" s="387"/>
    </row>
    <row r="14" spans="2:13">
      <c r="H14" s="387" t="s">
        <v>179</v>
      </c>
      <c r="I14" s="387"/>
      <c r="J14" s="387"/>
      <c r="K14" s="387"/>
    </row>
    <row r="15" spans="2:13">
      <c r="H15" s="387" t="s">
        <v>180</v>
      </c>
      <c r="I15" s="387"/>
      <c r="J15" s="387"/>
      <c r="K15" s="387"/>
    </row>
    <row r="16" spans="2:13">
      <c r="H16" s="387" t="s">
        <v>181</v>
      </c>
      <c r="I16" s="387"/>
      <c r="J16" s="387"/>
      <c r="K16" s="387"/>
    </row>
    <row r="17" spans="8:11">
      <c r="H17" s="387"/>
      <c r="I17" s="387"/>
      <c r="J17" s="387"/>
      <c r="K17" s="387"/>
    </row>
  </sheetData>
  <sheetProtection algorithmName="SHA-512" hashValue="UM9XPmW91Bhm2RbdZNRfviskZnZChETJ7d6iUJNyEQgbuPzNee4Qg8/FYiVB78DKElNyp++D/QJNPj5t5AQFsQ==" saltValue="BzG2H67z0RJzOON/tv6mKQ==" spinCount="100000" sheet="1" formatCells="0"/>
  <mergeCells count="40">
    <mergeCell ref="J2:K2"/>
    <mergeCell ref="J3:K3"/>
    <mergeCell ref="J4:K4"/>
    <mergeCell ref="J6:K6"/>
    <mergeCell ref="B4:C5"/>
    <mergeCell ref="D4:E5"/>
    <mergeCell ref="F4:G5"/>
    <mergeCell ref="H4:I5"/>
    <mergeCell ref="J5:K5"/>
    <mergeCell ref="H6:I6"/>
    <mergeCell ref="B6:C6"/>
    <mergeCell ref="D2:E2"/>
    <mergeCell ref="F2:G2"/>
    <mergeCell ref="H2:I2"/>
    <mergeCell ref="D3:E3"/>
    <mergeCell ref="D6:E6"/>
    <mergeCell ref="F6:G6"/>
    <mergeCell ref="B1:C1"/>
    <mergeCell ref="H3:I3"/>
    <mergeCell ref="F3:G3"/>
    <mergeCell ref="B2:C2"/>
    <mergeCell ref="B3:C3"/>
    <mergeCell ref="B7:C7"/>
    <mergeCell ref="D7:E7"/>
    <mergeCell ref="F7:G7"/>
    <mergeCell ref="H7:I7"/>
    <mergeCell ref="J7:K7"/>
    <mergeCell ref="H9:K9"/>
    <mergeCell ref="I10:M10"/>
    <mergeCell ref="I11:M11"/>
    <mergeCell ref="I12:M12"/>
    <mergeCell ref="B9:E9"/>
    <mergeCell ref="B10:E10"/>
    <mergeCell ref="B11:E11"/>
    <mergeCell ref="B12:E12"/>
    <mergeCell ref="H14:K14"/>
    <mergeCell ref="H15:K15"/>
    <mergeCell ref="H16:K16"/>
    <mergeCell ref="H17:K17"/>
    <mergeCell ref="H13:K13"/>
  </mergeCells>
  <phoneticPr fontId="2"/>
  <pageMargins left="0.61" right="0.22" top="0.74" bottom="1" header="0.51200000000000001" footer="0.51200000000000001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14</vt:i4>
      </vt:variant>
    </vt:vector>
  </HeadingPairs>
  <TitlesOfParts>
    <vt:vector size="17" baseType="lpstr">
      <vt:lpstr>計算シート</vt:lpstr>
      <vt:lpstr>引数用シート</vt:lpstr>
      <vt:lpstr>税率表</vt:lpstr>
      <vt:lpstr>引数用シート!Print_Area</vt:lpstr>
      <vt:lpstr>計算シート!Print_Area</vt:lpstr>
      <vt:lpstr>税率表!Print_Area</vt:lpstr>
      <vt:lpstr>一定の給与所得者年金基準</vt:lpstr>
      <vt:lpstr>加入者</vt:lpstr>
      <vt:lpstr>給与所得算出表</vt:lpstr>
      <vt:lpstr>軽減判定</vt:lpstr>
      <vt:lpstr>元号</vt:lpstr>
      <vt:lpstr>元号表</vt:lpstr>
      <vt:lpstr>所得区分表</vt:lpstr>
      <vt:lpstr>年金控除表６５以上</vt:lpstr>
      <vt:lpstr>年金控除表６５未満</vt:lpstr>
      <vt:lpstr>年金控除率６５以上</vt:lpstr>
      <vt:lpstr>年金控除率６５未満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2018-06-28T04:37:03Z</dcterms:created>
  <dcterms:modified xsi:type="dcterms:W3CDTF">2026-03-23T06:26:48Z</dcterms:modified>
</cp:coreProperties>
</file>